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annawilson/Desktop/Durmaz MS/"/>
    </mc:Choice>
  </mc:AlternateContent>
  <xr:revisionPtr revIDLastSave="0" documentId="13_ncr:1_{C486DE3D-0923-E548-B517-8558F1C3AA10}" xr6:coauthVersionLast="45" xr6:coauthVersionMax="45" xr10:uidLastSave="{00000000-0000-0000-0000-000000000000}"/>
  <bookViews>
    <workbookView xWindow="0" yWindow="460" windowWidth="25600" windowHeight="14820" activeTab="2" xr2:uid="{C32B19EB-C0E5-B94F-9433-9C64111B37F0}"/>
  </bookViews>
  <sheets>
    <sheet name="Pre-SWD" sheetId="2" r:id="rId1"/>
    <sheet name="Post-SWD" sheetId="1" r:id="rId2"/>
    <sheet name="Program Comparison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2" i="3" l="1"/>
  <c r="H94" i="3" s="1"/>
  <c r="N88" i="3" l="1"/>
  <c r="O88" i="3"/>
  <c r="M68" i="3" l="1"/>
  <c r="M54" i="3"/>
  <c r="M83" i="3"/>
  <c r="M78" i="3"/>
  <c r="L61" i="3"/>
  <c r="M61" i="3" s="1"/>
  <c r="L50" i="3"/>
  <c r="M50" i="3" s="1"/>
  <c r="L46" i="3"/>
  <c r="M46" i="3" s="1"/>
  <c r="L32" i="3"/>
  <c r="M32" i="3" s="1"/>
  <c r="L13" i="3"/>
  <c r="M13" i="3" s="1"/>
  <c r="L3" i="3"/>
  <c r="C39" i="2"/>
  <c r="E38" i="2"/>
  <c r="F38" i="2" s="1"/>
  <c r="E37" i="2"/>
  <c r="F37" i="2" s="1"/>
  <c r="F39" i="2" s="1"/>
  <c r="C36" i="2"/>
  <c r="E35" i="2"/>
  <c r="F35" i="2" s="1"/>
  <c r="E34" i="2"/>
  <c r="F34" i="2" s="1"/>
  <c r="E33" i="2"/>
  <c r="F33" i="2" s="1"/>
  <c r="E32" i="2"/>
  <c r="F32" i="2" s="1"/>
  <c r="E31" i="2"/>
  <c r="F31" i="2" s="1"/>
  <c r="E30" i="2"/>
  <c r="F30" i="2" s="1"/>
  <c r="E28" i="2"/>
  <c r="C28" i="2"/>
  <c r="F28" i="2" s="1"/>
  <c r="F27" i="2"/>
  <c r="E26" i="2"/>
  <c r="F26" i="2" s="1"/>
  <c r="F25" i="2"/>
  <c r="C19" i="2"/>
  <c r="E18" i="2"/>
  <c r="F18" i="2" s="1"/>
  <c r="E17" i="2"/>
  <c r="F17" i="2" s="1"/>
  <c r="C16" i="2"/>
  <c r="F15" i="2"/>
  <c r="E15" i="2"/>
  <c r="E14" i="2"/>
  <c r="F14" i="2" s="1"/>
  <c r="F13" i="2"/>
  <c r="E13" i="2"/>
  <c r="E12" i="2"/>
  <c r="F12" i="2" s="1"/>
  <c r="E11" i="2"/>
  <c r="F11" i="2" s="1"/>
  <c r="E10" i="2"/>
  <c r="F10" i="2" s="1"/>
  <c r="E8" i="2"/>
  <c r="C8" i="2"/>
  <c r="C9" i="2" s="1"/>
  <c r="F7" i="2"/>
  <c r="F6" i="2"/>
  <c r="F5" i="2"/>
  <c r="L88" i="3" l="1"/>
  <c r="L89" i="3" s="1"/>
  <c r="F16" i="2"/>
  <c r="M3" i="3"/>
  <c r="M88" i="3" s="1"/>
  <c r="M89" i="3" s="1"/>
  <c r="C29" i="2"/>
  <c r="F36" i="2"/>
  <c r="F19" i="2"/>
  <c r="F29" i="2"/>
  <c r="C40" i="2"/>
  <c r="C20" i="2"/>
  <c r="F8" i="2"/>
  <c r="F9" i="2" s="1"/>
  <c r="F20" i="2" s="1"/>
  <c r="L91" i="3" l="1"/>
  <c r="F4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bdartt</author>
  </authors>
  <commentList>
    <comment ref="B4" authorId="0" shapeId="0" xr:uid="{7693E44B-3A50-9245-B5E4-0E006A2178E6}">
      <text>
        <r>
          <rPr>
            <b/>
            <sz val="9"/>
            <color rgb="FF000000"/>
            <rFont val="Tahoma"/>
            <family val="2"/>
          </rPr>
          <t>bdartt: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First product is priced; 2nd and additional products are alternatives</t>
        </r>
      </text>
    </comment>
    <comment ref="C5" authorId="0" shapeId="0" xr:uid="{06AC1236-F0A5-924E-9173-7AB91F65EF84}">
      <text>
        <r>
          <rPr>
            <b/>
            <sz val="9"/>
            <color rgb="FF000000"/>
            <rFont val="Tahoma"/>
            <family val="2"/>
          </rPr>
          <t>bdartt: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One post harvest</t>
        </r>
      </text>
    </comment>
    <comment ref="C8" authorId="0" shapeId="0" xr:uid="{9EE7DA87-20DD-B346-8E90-E563E72D82F2}">
      <text>
        <r>
          <rPr>
            <b/>
            <sz val="9"/>
            <color rgb="FF000000"/>
            <rFont val="Tahoma"/>
            <family val="2"/>
          </rPr>
          <t>bdartt: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Spray three years in five</t>
        </r>
      </text>
    </comment>
    <comment ref="B10" authorId="0" shapeId="0" xr:uid="{AEC9D6F8-D62E-1741-AD9A-6879CD58670A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noted because of multitude of chlorothalonil products available and much lower price of generic alternatives to Bravo, but few growers know chemical name</t>
        </r>
      </text>
    </comment>
    <comment ref="C10" authorId="0" shapeId="0" xr:uid="{2BCF8E2C-B828-3A4F-B53E-6825F866DC96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One is post harvest
</t>
        </r>
      </text>
    </comment>
    <comment ref="B11" authorId="0" shapeId="0" xr:uid="{8E9E22F5-0D40-594E-BDAB-CF2138E877CA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At first cover, helps with brown rot and powdery mildew</t>
        </r>
      </text>
    </comment>
    <comment ref="B12" authorId="0" shapeId="0" xr:uid="{C555F5A1-8DB6-E947-A1A2-6A582AFF34BA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copper and lime are separate and added into tank.  Lime is only $0.20 per lb</t>
        </r>
      </text>
    </comment>
    <comment ref="D12" authorId="0" shapeId="0" xr:uid="{5ECA3CE1-7875-9B4F-A08E-69B0984DA40E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1.2 lb actual Cu</t>
        </r>
      </text>
    </comment>
    <comment ref="D15" authorId="0" shapeId="0" xr:uid="{565B4475-D869-364D-81A8-03AF400145A3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lb</t>
        </r>
      </text>
    </comment>
    <comment ref="D17" authorId="0" shapeId="0" xr:uid="{1F020FA4-E4CB-3746-9319-C315E3EAA5B2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oz</t>
        </r>
      </text>
    </comment>
    <comment ref="D18" authorId="0" shapeId="0" xr:uid="{DBFE1D5B-41B2-BC48-9F66-CE6D9B6CBC2D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oz</t>
        </r>
      </text>
    </comment>
    <comment ref="C24" authorId="0" shapeId="0" xr:uid="{5081ADB6-9988-0744-9BBA-511B10F7E84B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All full covers</t>
        </r>
      </text>
    </comment>
    <comment ref="C25" authorId="0" shapeId="0" xr:uid="{B504BF92-E10C-6A41-B0AF-B88B6AF125ED}">
      <text>
        <r>
          <rPr>
            <b/>
            <sz val="9"/>
            <color rgb="FF000000"/>
            <rFont val="Tahoma"/>
            <family val="2"/>
          </rPr>
          <t>bdartt: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One post harvest</t>
        </r>
      </text>
    </comment>
    <comment ref="B30" authorId="0" shapeId="0" xr:uid="{9E8AC0A8-0F0C-FC49-A06B-F61D85251AAC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noted because of multitude of chlorothalonil products available and much lower price of generic alternatives to Bravo, but few growers know chemical name</t>
        </r>
      </text>
    </comment>
    <comment ref="C30" authorId="0" shapeId="0" xr:uid="{2349B521-432D-9747-873B-F4EA38A139B1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One is post harvest
</t>
        </r>
      </text>
    </comment>
    <comment ref="B31" authorId="0" shapeId="0" xr:uid="{4CCADE3E-CFD0-6640-8823-BA739FE4F1E7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At first cover, helps with brown rot and powdery mildew</t>
        </r>
      </text>
    </comment>
    <comment ref="B32" authorId="0" shapeId="0" xr:uid="{C97FCFE2-74BB-E845-801C-9A3CD1235C6E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copper and lime are separate and added into tank.  Lime is only $0.20 per lb</t>
        </r>
      </text>
    </comment>
    <comment ref="D32" authorId="0" shapeId="0" xr:uid="{90B1AC30-5A56-AE41-A83C-961298F039F9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1.2 lb actual Cu</t>
        </r>
      </text>
    </comment>
    <comment ref="D37" authorId="0" shapeId="0" xr:uid="{A321BE86-AC0A-8C4A-AD5A-A9192825B389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oz</t>
        </r>
      </text>
    </comment>
    <comment ref="D38" authorId="0" shapeId="0" xr:uid="{8D83BD90-0213-DF4A-81C8-C82779596E47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oz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bdartt</author>
    <author>Emily Pochubay</author>
  </authors>
  <commentList>
    <comment ref="B4" authorId="0" shapeId="0" xr:uid="{671B328A-66CB-6344-8D12-4BB5CAC56661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First product is priced; 2nd and additional products are alternatives</t>
        </r>
      </text>
    </comment>
    <comment ref="C5" authorId="0" shapeId="0" xr:uid="{BF40AAB7-2AD4-7E43-A39E-99F72FC127AA}">
      <text>
        <r>
          <rPr>
            <b/>
            <sz val="9"/>
            <color rgb="FF000000"/>
            <rFont val="Tahoma"/>
            <family val="2"/>
          </rPr>
          <t>bdartt: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One post harvest</t>
        </r>
      </text>
    </comment>
    <comment ref="C8" authorId="0" shapeId="0" xr:uid="{88E1EFBE-E2EC-184D-AFF1-DCEF7CD43B58}">
      <text>
        <r>
          <rPr>
            <b/>
            <sz val="9"/>
            <color rgb="FF000000"/>
            <rFont val="Tahoma"/>
            <family val="2"/>
          </rPr>
          <t>bdartt: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Spray three years in five</t>
        </r>
      </text>
    </comment>
    <comment ref="A13" authorId="1" shapeId="0" xr:uid="{B3DA1E6A-94FC-C541-84C5-324D0991DF30}">
      <text>
        <r>
          <rPr>
            <b/>
            <sz val="9"/>
            <color indexed="81"/>
            <rFont val="Arial"/>
            <family val="2"/>
          </rPr>
          <t>Emily Pochubay:</t>
        </r>
        <r>
          <rPr>
            <sz val="9"/>
            <color indexed="81"/>
            <rFont val="Arial"/>
            <family val="2"/>
          </rPr>
          <t xml:space="preserve">
For Mildew, Luna Sensation or Merivon and Gem are more commonly used.</t>
        </r>
      </text>
    </comment>
    <comment ref="B13" authorId="0" shapeId="0" xr:uid="{C11FFFEA-30B4-724E-9D92-743E57383B39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noted because of multitude of chlorothalonil products available and much lower price of generic alternatives to Bravo, but few growers know chemical name</t>
        </r>
      </text>
    </comment>
    <comment ref="C13" authorId="0" shapeId="0" xr:uid="{CFE39D52-58CF-F344-94D8-3EA8618B5445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One is post harvest
</t>
        </r>
      </text>
    </comment>
    <comment ref="B14" authorId="0" shapeId="0" xr:uid="{FBBEF3AB-A6AF-E646-8076-B629D94D9CDB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At first cover, helps with brown rot and powdery mildew</t>
        </r>
      </text>
    </comment>
    <comment ref="B15" authorId="0" shapeId="0" xr:uid="{4BDAAB6B-2341-AA43-BBFA-12FBB8884398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copper and lime are separate and added into tank.  Lime is only $0.20 per lb</t>
        </r>
      </text>
    </comment>
    <comment ref="D15" authorId="0" shapeId="0" xr:uid="{DCE0B22E-EAFD-A94E-AD9D-A625AA401825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1.2 lb actual Cu</t>
        </r>
      </text>
    </comment>
    <comment ref="A18" authorId="1" shapeId="0" xr:uid="{DEBCB59A-3204-7947-A658-63A73CDEE8FD}">
      <text>
        <r>
          <rPr>
            <b/>
            <sz val="9"/>
            <color indexed="81"/>
            <rFont val="Arial"/>
            <family val="2"/>
          </rPr>
          <t>Emily Pochubay:</t>
        </r>
        <r>
          <rPr>
            <sz val="9"/>
            <color indexed="81"/>
            <rFont val="Arial"/>
            <family val="2"/>
          </rPr>
          <t xml:space="preserve">
Not all growers will treat for EBR. Treatment not needed every year.</t>
        </r>
      </text>
    </comment>
    <comment ref="D21" authorId="0" shapeId="0" xr:uid="{626B335F-1307-0B42-8ADA-C299557F9AD9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oz</t>
        </r>
      </text>
    </comment>
    <comment ref="D22" authorId="0" shapeId="0" xr:uid="{1F5057A5-0909-0B43-BB39-3F83C434396F}">
      <text>
        <r>
          <rPr>
            <b/>
            <sz val="9"/>
            <color indexed="81"/>
            <rFont val="Tahoma"/>
            <family val="2"/>
          </rPr>
          <t>bdartt:</t>
        </r>
        <r>
          <rPr>
            <sz val="9"/>
            <color indexed="81"/>
            <rFont val="Tahoma"/>
            <family val="2"/>
          </rPr>
          <t xml:space="preserve">
oz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bdartt</author>
  </authors>
  <commentList>
    <comment ref="H2" authorId="0" shapeId="0" xr:uid="{B6DBD7A5-6885-CD4E-A0AC-05B61525B2FD}">
      <text>
        <r>
          <rPr>
            <b/>
            <sz val="9"/>
            <color rgb="FF000000"/>
            <rFont val="Tahoma"/>
            <family val="2"/>
          </rPr>
          <t>bdartt: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First product is priced; 2nd and additional products are alternatives</t>
        </r>
      </text>
    </comment>
  </commentList>
</comments>
</file>

<file path=xl/sharedStrings.xml><?xml version="1.0" encoding="utf-8"?>
<sst xmlns="http://schemas.openxmlformats.org/spreadsheetml/2006/main" count="284" uniqueCount="145">
  <si>
    <t>PESTICIDE PROGRAM ASSUMPTIONS</t>
  </si>
  <si>
    <t>Material Input Costs</t>
  </si>
  <si>
    <t xml:space="preserve"> Pest</t>
  </si>
  <si>
    <t>Product</t>
  </si>
  <si>
    <t>Full Cover Sprays</t>
  </si>
  <si>
    <t>Rate</t>
  </si>
  <si>
    <t>Cost</t>
  </si>
  <si>
    <t>Total</t>
  </si>
  <si>
    <t>Admire Pro</t>
  </si>
  <si>
    <t>Actara or Avaunt or Assail</t>
  </si>
  <si>
    <t>Belt or Altacor</t>
  </si>
  <si>
    <t xml:space="preserve"> Mites</t>
  </si>
  <si>
    <t>Envidor or Apollo or Vendex</t>
  </si>
  <si>
    <t>Imidan</t>
  </si>
  <si>
    <t>Delegate</t>
  </si>
  <si>
    <t>Danitol, Pounce, Baythroid, Warrior, Mustang Max</t>
  </si>
  <si>
    <t xml:space="preserve"> INSECTICIDES</t>
  </si>
  <si>
    <t xml:space="preserve"> Leaf Spot (and Mildew)</t>
  </si>
  <si>
    <t xml:space="preserve"> Bravo Weather Stik or generics</t>
  </si>
  <si>
    <t>Pristine or Gem</t>
  </si>
  <si>
    <t>Copper and Lime</t>
  </si>
  <si>
    <t>Captan 80 WDG</t>
  </si>
  <si>
    <t>Luna Senation or Merivon</t>
  </si>
  <si>
    <t xml:space="preserve"> European Brown Rot</t>
  </si>
  <si>
    <t>Indar 2F or Topsin M</t>
  </si>
  <si>
    <t xml:space="preserve"> American Brown Rot</t>
  </si>
  <si>
    <t>Indar 2F or Rovral 4F or Elite</t>
  </si>
  <si>
    <t xml:space="preserve"> FUNGICIDES</t>
  </si>
  <si>
    <t xml:space="preserve"> Plant Growth  Regulators</t>
  </si>
  <si>
    <t>Ethrel</t>
  </si>
  <si>
    <t>Progibb</t>
  </si>
  <si>
    <t xml:space="preserve"> PLANT GROWTH REGULATORS</t>
  </si>
  <si>
    <t>TOTAL</t>
  </si>
  <si>
    <t>Note: We recognize that sprays are often combined to include multiple formulations/chemicals. Total number of sprays in this table only reflects costs for material, not physical spray costs</t>
  </si>
  <si>
    <t>High Pressure Program - RAMP</t>
  </si>
  <si>
    <t>Pest</t>
  </si>
  <si>
    <t>CFF</t>
  </si>
  <si>
    <t>Provado</t>
  </si>
  <si>
    <t>PC</t>
  </si>
  <si>
    <t>Belt or Alticor or Delegate</t>
  </si>
  <si>
    <t>INSECTICIDES</t>
  </si>
  <si>
    <t>Leaf Spot</t>
  </si>
  <si>
    <t>Brown Rot</t>
  </si>
  <si>
    <t>Indar 2F or Elite</t>
  </si>
  <si>
    <t>Mildew</t>
  </si>
  <si>
    <t>Sulfur DF</t>
  </si>
  <si>
    <t>FUNGICIDES</t>
  </si>
  <si>
    <t>Plant Growth Regulators</t>
  </si>
  <si>
    <t>PLANT GROWTH REGULATORS</t>
  </si>
  <si>
    <t>Lower Pressure Program - TRANSITION</t>
  </si>
  <si>
    <t>Cherry Growth Stage</t>
  </si>
  <si>
    <t>Calendar timing</t>
  </si>
  <si>
    <t>Pre-SWD</t>
  </si>
  <si>
    <t>Post-SWD</t>
  </si>
  <si>
    <t>Primary Pests</t>
  </si>
  <si>
    <t xml:space="preserve">Primary Insecticide Options </t>
  </si>
  <si>
    <t>Pre-bloom</t>
  </si>
  <si>
    <t>late Apr – early May</t>
  </si>
  <si>
    <t>Main target:</t>
  </si>
  <si>
    <t>Green fruitworm (GFW)</t>
  </si>
  <si>
    <t>Mustang Max</t>
  </si>
  <si>
    <t>Warrior</t>
  </si>
  <si>
    <t>Asana</t>
  </si>
  <si>
    <t>Danitol</t>
  </si>
  <si>
    <t>Baythroid</t>
  </si>
  <si>
    <t>Lorsban (pre-bloom only)</t>
  </si>
  <si>
    <t>Exirel</t>
  </si>
  <si>
    <t>Belt</t>
  </si>
  <si>
    <t>Rimon</t>
  </si>
  <si>
    <t>NO CHANGE</t>
  </si>
  <si>
    <t>Petal Fall</t>
  </si>
  <si>
    <t>late May – early June</t>
  </si>
  <si>
    <t>Plum curculio (PC)</t>
  </si>
  <si>
    <t>Other key pests:</t>
  </si>
  <si>
    <t>Leafrollers (LR)</t>
  </si>
  <si>
    <t>GFW</t>
  </si>
  <si>
    <t>PC &amp; LR:</t>
  </si>
  <si>
    <t>PC only:</t>
  </si>
  <si>
    <t>Avaunt</t>
  </si>
  <si>
    <t>Actara</t>
  </si>
  <si>
    <t>Assail</t>
  </si>
  <si>
    <t>LR &amp; GFW:</t>
  </si>
  <si>
    <t xml:space="preserve">Mustang Max </t>
  </si>
  <si>
    <t>GFW only:</t>
  </si>
  <si>
    <t xml:space="preserve">Shuck split </t>
  </si>
  <si>
    <r>
      <t>(1</t>
    </r>
    <r>
      <rPr>
        <vertAlign val="superscript"/>
        <sz val="10"/>
        <color theme="1"/>
        <rFont val="Calibri"/>
        <family val="2"/>
        <scheme val="minor"/>
      </rPr>
      <t>st</t>
    </r>
    <r>
      <rPr>
        <sz val="10"/>
        <color theme="1"/>
        <rFont val="Calibri"/>
        <family val="2"/>
        <scheme val="minor"/>
      </rPr>
      <t xml:space="preserve"> Cover)</t>
    </r>
  </si>
  <si>
    <t>LR</t>
  </si>
  <si>
    <t>LR only:</t>
  </si>
  <si>
    <t>Summer</t>
  </si>
  <si>
    <t>mid June</t>
  </si>
  <si>
    <t>Cherry fruit fly (CFF)</t>
  </si>
  <si>
    <t>late June</t>
  </si>
  <si>
    <t>Main targets:</t>
  </si>
  <si>
    <t>Spotted wing drosophila (SWD)</t>
  </si>
  <si>
    <t>CFF &amp; SWD:</t>
  </si>
  <si>
    <t>early July</t>
  </si>
  <si>
    <t>Covered by previous spray on a 14 day interval, unless a rain event warranted reapplication.</t>
  </si>
  <si>
    <t>SWD</t>
  </si>
  <si>
    <t>SWD:</t>
  </si>
  <si>
    <t>Apta</t>
  </si>
  <si>
    <t xml:space="preserve">mid July </t>
  </si>
  <si>
    <t>(at least 14 days before harvest)</t>
  </si>
  <si>
    <t>CFF &amp; LR:</t>
  </si>
  <si>
    <t>Exirel (3 d PHI)</t>
  </si>
  <si>
    <t>Imidan (7 d PHI)</t>
  </si>
  <si>
    <t>Mustang Max (14 d PHI)</t>
  </si>
  <si>
    <t>Asana (14 d PHI)</t>
  </si>
  <si>
    <t>Delegate (7 d PHI)</t>
  </si>
  <si>
    <t>Belt (7 d PHI)</t>
  </si>
  <si>
    <t>Rimon (8 d PHI)</t>
  </si>
  <si>
    <t>SWD &amp; CFF &amp; LR:</t>
  </si>
  <si>
    <t>SWD &amp; LR:</t>
  </si>
  <si>
    <t>SWD only:</t>
  </si>
  <si>
    <t>Warrior (14 d PHI)</t>
  </si>
  <si>
    <t>Danitol (3 d PHI)</t>
  </si>
  <si>
    <t>Apta (14 d PHI)</t>
  </si>
  <si>
    <t xml:space="preserve">late July </t>
  </si>
  <si>
    <t>(between 7-13 days before harvest)</t>
  </si>
  <si>
    <t>Pre-harvest</t>
  </si>
  <si>
    <t xml:space="preserve">late July or early Aug </t>
  </si>
  <si>
    <t>(between 3-6 days before harvest)</t>
  </si>
  <si>
    <t>OBLR</t>
  </si>
  <si>
    <t>Actara (or Avaunt or Assail)</t>
  </si>
  <si>
    <t>Belt (or Alticor or Delegate)</t>
  </si>
  <si>
    <t>Actara (or Assail)</t>
  </si>
  <si>
    <t>Mustang Maxx</t>
  </si>
  <si>
    <t>Total w/o SWD</t>
  </si>
  <si>
    <t>Total w/SWD</t>
  </si>
  <si>
    <t>No. sprays w/o SWD</t>
  </si>
  <si>
    <t>No. sprays w/SWD</t>
  </si>
  <si>
    <t>Materials</t>
  </si>
  <si>
    <t>Application cost</t>
  </si>
  <si>
    <t>Difference</t>
  </si>
  <si>
    <t>hrs to spray 1 acre 20 ft row spacing</t>
  </si>
  <si>
    <t>hourly wage + benefits, skilled labor (based on COP file)</t>
  </si>
  <si>
    <t>total application cost per acre (not including depreciation of equipment)</t>
  </si>
  <si>
    <t>I added another $50 to estmate the increased fuel useage and depreciation of equipment when I reported the number in the latest ROAR proposal.</t>
  </si>
  <si>
    <t>Mustang Max (3 d PHI)</t>
  </si>
  <si>
    <t>In a lower pest pressure year, this was a model spray program before SWD.</t>
  </si>
  <si>
    <t>RAMP refers to a pest management program that uses reduced-risk materials (based on human health assessments); it was compared to what was conventionally used at the time - pre-SWD, but in a high pest pressure year.</t>
  </si>
  <si>
    <t>Cherry Fruit Fly</t>
  </si>
  <si>
    <t>Plum Curculio</t>
  </si>
  <si>
    <t>Obliquebanded leafroller and Green Fruit Worm</t>
  </si>
  <si>
    <t xml:space="preserve"> Spotted Wing Drosophila</t>
  </si>
  <si>
    <t>These are the materials typically used by growers post-SWD.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</si>
</sst>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26" x14ac:knownFonts="1"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 Light"/>
      <family val="1"/>
      <scheme val="major"/>
    </font>
    <font>
      <b/>
      <sz val="14"/>
      <color theme="0"/>
      <name val="Calibri"/>
      <family val="2"/>
      <scheme val="minor"/>
    </font>
    <font>
      <b/>
      <sz val="12"/>
      <name val="Calibri Light"/>
      <family val="1"/>
      <scheme val="major"/>
    </font>
    <font>
      <sz val="12"/>
      <color theme="1"/>
      <name val="Calibri Light"/>
      <family val="1"/>
      <scheme val="major"/>
    </font>
    <font>
      <sz val="12"/>
      <color rgb="FF000000"/>
      <name val="Cambria"/>
      <family val="1"/>
    </font>
    <font>
      <b/>
      <sz val="12"/>
      <color theme="1"/>
      <name val="Calibri Light"/>
      <family val="1"/>
      <scheme val="major"/>
    </font>
    <font>
      <sz val="10"/>
      <color theme="1"/>
      <name val="Arial"/>
      <family val="2"/>
    </font>
    <font>
      <b/>
      <sz val="14"/>
      <color theme="1"/>
      <name val="Calibri Light"/>
      <family val="1"/>
      <scheme val="major"/>
    </font>
    <font>
      <sz val="14"/>
      <color theme="1"/>
      <name val="Calibri Light"/>
      <family val="1"/>
      <scheme val="major"/>
    </font>
    <font>
      <b/>
      <sz val="10"/>
      <color theme="1"/>
      <name val="Calibri Light"/>
      <family val="1"/>
      <scheme val="maj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9"/>
      <color indexed="81"/>
      <name val="Arial"/>
      <family val="2"/>
    </font>
    <font>
      <sz val="9"/>
      <color indexed="8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A8D08D"/>
        <bgColor indexed="64"/>
      </patternFill>
    </fill>
    <fill>
      <patternFill patternType="solid">
        <fgColor rgb="FFFFD966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44" fontId="25" fillId="0" borderId="0" applyFont="0" applyFill="0" applyBorder="0" applyAlignment="0" applyProtection="0"/>
  </cellStyleXfs>
  <cellXfs count="190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4" fillId="0" borderId="4" xfId="0" applyFont="1" applyFill="1" applyBorder="1" applyAlignment="1"/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164" fontId="6" fillId="5" borderId="16" xfId="0" applyNumberFormat="1" applyFont="1" applyFill="1" applyBorder="1" applyAlignment="1">
      <alignment horizontal="right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left" vertical="center"/>
    </xf>
    <xf numFmtId="0" fontId="7" fillId="6" borderId="19" xfId="0" applyFont="1" applyFill="1" applyBorder="1" applyAlignment="1">
      <alignment horizontal="left" vertical="center"/>
    </xf>
    <xf numFmtId="0" fontId="7" fillId="6" borderId="20" xfId="0" applyFont="1" applyFill="1" applyBorder="1" applyAlignment="1">
      <alignment horizontal="center" vertical="center" wrapText="1"/>
    </xf>
    <xf numFmtId="164" fontId="7" fillId="6" borderId="20" xfId="0" applyNumberFormat="1" applyFont="1" applyFill="1" applyBorder="1" applyAlignment="1">
      <alignment horizontal="center" vertical="center" wrapText="1"/>
    </xf>
    <xf numFmtId="164" fontId="7" fillId="6" borderId="21" xfId="0" applyNumberFormat="1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164" fontId="2" fillId="7" borderId="9" xfId="1" applyNumberFormat="1" applyFont="1" applyFill="1" applyBorder="1" applyAlignment="1">
      <alignment horizontal="right"/>
    </xf>
    <xf numFmtId="164" fontId="5" fillId="0" borderId="2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164" fontId="2" fillId="8" borderId="9" xfId="1" applyNumberFormat="1" applyFont="1" applyFill="1" applyBorder="1" applyAlignment="1">
      <alignment horizontal="right"/>
    </xf>
    <xf numFmtId="0" fontId="5" fillId="0" borderId="25" xfId="0" applyFont="1" applyBorder="1" applyAlignment="1">
      <alignment horizontal="left" vertical="center" wrapText="1"/>
    </xf>
    <xf numFmtId="164" fontId="5" fillId="7" borderId="9" xfId="0" applyNumberFormat="1" applyFont="1" applyFill="1" applyBorder="1" applyAlignment="1">
      <alignment horizontal="right" vertical="center" wrapText="1"/>
    </xf>
    <xf numFmtId="164" fontId="5" fillId="7" borderId="12" xfId="0" applyNumberFormat="1" applyFont="1" applyFill="1" applyBorder="1" applyAlignment="1">
      <alignment horizontal="right" vertical="center" wrapText="1"/>
    </xf>
    <xf numFmtId="0" fontId="7" fillId="6" borderId="26" xfId="0" applyFont="1" applyFill="1" applyBorder="1" applyAlignment="1">
      <alignment horizontal="left" vertical="center"/>
    </xf>
    <xf numFmtId="0" fontId="7" fillId="6" borderId="27" xfId="0" applyFont="1" applyFill="1" applyBorder="1" applyAlignment="1">
      <alignment horizontal="left" vertical="center"/>
    </xf>
    <xf numFmtId="0" fontId="7" fillId="6" borderId="28" xfId="0" applyFont="1" applyFill="1" applyBorder="1" applyAlignment="1">
      <alignment horizontal="center" vertical="center" wrapText="1"/>
    </xf>
    <xf numFmtId="164" fontId="7" fillId="6" borderId="28" xfId="0" applyNumberFormat="1" applyFont="1" applyFill="1" applyBorder="1" applyAlignment="1">
      <alignment horizontal="center" vertical="center" wrapText="1"/>
    </xf>
    <xf numFmtId="164" fontId="7" fillId="6" borderId="29" xfId="0" applyNumberFormat="1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 wrapText="1"/>
    </xf>
    <xf numFmtId="164" fontId="5" fillId="0" borderId="30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7" fillId="6" borderId="31" xfId="0" applyFont="1" applyFill="1" applyBorder="1" applyAlignment="1">
      <alignment horizontal="left" vertical="center"/>
    </xf>
    <xf numFmtId="0" fontId="7" fillId="6" borderId="32" xfId="0" applyFont="1" applyFill="1" applyBorder="1" applyAlignment="1">
      <alignment horizontal="left" vertical="center"/>
    </xf>
    <xf numFmtId="0" fontId="7" fillId="6" borderId="33" xfId="0" applyFont="1" applyFill="1" applyBorder="1" applyAlignment="1">
      <alignment horizontal="center" vertical="center" wrapText="1"/>
    </xf>
    <xf numFmtId="164" fontId="7" fillId="6" borderId="33" xfId="0" applyNumberFormat="1" applyFont="1" applyFill="1" applyBorder="1" applyAlignment="1">
      <alignment horizontal="center" vertical="center" wrapText="1"/>
    </xf>
    <xf numFmtId="164" fontId="7" fillId="6" borderId="3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7" fillId="10" borderId="28" xfId="0" applyFont="1" applyFill="1" applyBorder="1" applyAlignment="1">
      <alignment horizontal="center" vertical="center" wrapText="1"/>
    </xf>
    <xf numFmtId="164" fontId="7" fillId="10" borderId="28" xfId="0" applyNumberFormat="1" applyFont="1" applyFill="1" applyBorder="1" applyAlignment="1">
      <alignment horizontal="center" vertical="center" wrapText="1"/>
    </xf>
    <xf numFmtId="164" fontId="7" fillId="10" borderId="29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 wrapText="1"/>
    </xf>
    <xf numFmtId="0" fontId="7" fillId="10" borderId="33" xfId="0" applyFont="1" applyFill="1" applyBorder="1" applyAlignment="1">
      <alignment horizontal="center" vertical="center" wrapText="1"/>
    </xf>
    <xf numFmtId="164" fontId="7" fillId="10" borderId="33" xfId="0" applyNumberFormat="1" applyFont="1" applyFill="1" applyBorder="1" applyAlignment="1">
      <alignment horizontal="center" vertical="center" wrapText="1"/>
    </xf>
    <xf numFmtId="164" fontId="7" fillId="10" borderId="34" xfId="0" applyNumberFormat="1" applyFont="1" applyFill="1" applyBorder="1" applyAlignment="1">
      <alignment horizontal="center" vertical="center" wrapText="1"/>
    </xf>
    <xf numFmtId="0" fontId="19" fillId="12" borderId="39" xfId="0" applyFont="1" applyFill="1" applyBorder="1" applyAlignment="1">
      <alignment vertical="center" wrapText="1"/>
    </xf>
    <xf numFmtId="0" fontId="19" fillId="13" borderId="39" xfId="0" applyFont="1" applyFill="1" applyBorder="1" applyAlignment="1">
      <alignment vertical="center" wrapText="1"/>
    </xf>
    <xf numFmtId="0" fontId="20" fillId="0" borderId="40" xfId="0" applyFont="1" applyBorder="1" applyAlignment="1">
      <alignment vertical="center" wrapText="1"/>
    </xf>
    <xf numFmtId="0" fontId="20" fillId="0" borderId="41" xfId="0" applyFont="1" applyBorder="1" applyAlignment="1">
      <alignment vertical="center" wrapText="1"/>
    </xf>
    <xf numFmtId="0" fontId="22" fillId="14" borderId="41" xfId="0" applyFont="1" applyFill="1" applyBorder="1" applyAlignment="1">
      <alignment vertical="center" wrapText="1"/>
    </xf>
    <xf numFmtId="0" fontId="20" fillId="14" borderId="41" xfId="0" applyFont="1" applyFill="1" applyBorder="1" applyAlignment="1">
      <alignment vertical="center" wrapText="1"/>
    </xf>
    <xf numFmtId="0" fontId="0" fillId="14" borderId="41" xfId="0" applyFill="1" applyBorder="1" applyAlignment="1">
      <alignment vertical="top" wrapText="1"/>
    </xf>
    <xf numFmtId="0" fontId="0" fillId="14" borderId="39" xfId="0" applyFill="1" applyBorder="1" applyAlignment="1">
      <alignment vertical="top" wrapText="1"/>
    </xf>
    <xf numFmtId="0" fontId="20" fillId="14" borderId="39" xfId="0" applyFont="1" applyFill="1" applyBorder="1" applyAlignment="1">
      <alignment vertical="center" wrapText="1"/>
    </xf>
    <xf numFmtId="0" fontId="20" fillId="16" borderId="41" xfId="0" applyFont="1" applyFill="1" applyBorder="1" applyAlignment="1">
      <alignment vertical="center" wrapText="1"/>
    </xf>
    <xf numFmtId="0" fontId="22" fillId="17" borderId="41" xfId="0" applyFont="1" applyFill="1" applyBorder="1" applyAlignment="1">
      <alignment vertical="center" wrapText="1"/>
    </xf>
    <xf numFmtId="0" fontId="20" fillId="17" borderId="41" xfId="0" applyFont="1" applyFill="1" applyBorder="1" applyAlignment="1">
      <alignment vertical="center" wrapText="1"/>
    </xf>
    <xf numFmtId="0" fontId="23" fillId="17" borderId="41" xfId="0" applyFont="1" applyFill="1" applyBorder="1" applyAlignment="1">
      <alignment vertical="center" wrapText="1"/>
    </xf>
    <xf numFmtId="0" fontId="0" fillId="17" borderId="41" xfId="0" applyFill="1" applyBorder="1" applyAlignment="1">
      <alignment vertical="top" wrapText="1"/>
    </xf>
    <xf numFmtId="0" fontId="0" fillId="17" borderId="39" xfId="0" applyFill="1" applyBorder="1" applyAlignment="1">
      <alignment vertical="top" wrapText="1"/>
    </xf>
    <xf numFmtId="0" fontId="20" fillId="17" borderId="39" xfId="0" applyFont="1" applyFill="1" applyBorder="1" applyAlignment="1">
      <alignment vertical="center" wrapText="1"/>
    </xf>
    <xf numFmtId="0" fontId="0" fillId="0" borderId="40" xfId="0" applyBorder="1" applyAlignment="1">
      <alignment vertical="top" wrapText="1"/>
    </xf>
    <xf numFmtId="0" fontId="0" fillId="0" borderId="37" xfId="0" applyBorder="1" applyAlignment="1">
      <alignment vertical="top" wrapText="1"/>
    </xf>
    <xf numFmtId="0" fontId="23" fillId="14" borderId="41" xfId="0" applyFont="1" applyFill="1" applyBorder="1" applyAlignment="1">
      <alignment vertical="center" wrapText="1"/>
    </xf>
    <xf numFmtId="0" fontId="20" fillId="11" borderId="41" xfId="0" applyFont="1" applyFill="1" applyBorder="1" applyAlignment="1">
      <alignment vertical="center" wrapText="1"/>
    </xf>
    <xf numFmtId="0" fontId="22" fillId="15" borderId="41" xfId="0" applyFont="1" applyFill="1" applyBorder="1" applyAlignment="1">
      <alignment vertical="center" wrapText="1"/>
    </xf>
    <xf numFmtId="0" fontId="20" fillId="15" borderId="41" xfId="0" applyFont="1" applyFill="1" applyBorder="1" applyAlignment="1">
      <alignment vertical="center" wrapText="1"/>
    </xf>
    <xf numFmtId="0" fontId="0" fillId="15" borderId="39" xfId="0" applyFill="1" applyBorder="1" applyAlignment="1">
      <alignment vertical="top" wrapText="1"/>
    </xf>
    <xf numFmtId="0" fontId="22" fillId="18" borderId="41" xfId="0" applyFont="1" applyFill="1" applyBorder="1" applyAlignment="1">
      <alignment vertical="center" wrapText="1"/>
    </xf>
    <xf numFmtId="0" fontId="20" fillId="18" borderId="41" xfId="0" applyFont="1" applyFill="1" applyBorder="1" applyAlignment="1">
      <alignment vertical="center" wrapText="1"/>
    </xf>
    <xf numFmtId="0" fontId="23" fillId="18" borderId="41" xfId="0" applyFont="1" applyFill="1" applyBorder="1" applyAlignment="1">
      <alignment vertical="center" wrapText="1"/>
    </xf>
    <xf numFmtId="0" fontId="0" fillId="18" borderId="41" xfId="0" applyFill="1" applyBorder="1" applyAlignment="1">
      <alignment vertical="top" wrapText="1"/>
    </xf>
    <xf numFmtId="0" fontId="0" fillId="18" borderId="39" xfId="0" applyFill="1" applyBorder="1" applyAlignment="1">
      <alignment vertical="top" wrapText="1"/>
    </xf>
    <xf numFmtId="0" fontId="23" fillId="18" borderId="39" xfId="0" applyFont="1" applyFill="1" applyBorder="1" applyAlignment="1">
      <alignment vertical="center" wrapText="1"/>
    </xf>
    <xf numFmtId="0" fontId="0" fillId="16" borderId="41" xfId="0" applyFill="1" applyBorder="1" applyAlignment="1">
      <alignment vertical="top" wrapText="1"/>
    </xf>
    <xf numFmtId="0" fontId="0" fillId="16" borderId="39" xfId="0" applyFill="1" applyBorder="1" applyAlignment="1">
      <alignment vertical="top" wrapText="1"/>
    </xf>
    <xf numFmtId="0" fontId="0" fillId="15" borderId="41" xfId="0" applyFill="1" applyBorder="1" applyAlignment="1">
      <alignment vertical="top" wrapText="1"/>
    </xf>
    <xf numFmtId="0" fontId="23" fillId="15" borderId="41" xfId="0" applyFont="1" applyFill="1" applyBorder="1" applyAlignment="1">
      <alignment vertical="center" wrapText="1"/>
    </xf>
    <xf numFmtId="0" fontId="20" fillId="15" borderId="39" xfId="0" applyFont="1" applyFill="1" applyBorder="1" applyAlignment="1">
      <alignment vertical="center" wrapText="1"/>
    </xf>
    <xf numFmtId="0" fontId="0" fillId="11" borderId="41" xfId="0" applyFill="1" applyBorder="1" applyAlignment="1">
      <alignment vertical="top" wrapText="1"/>
    </xf>
    <xf numFmtId="0" fontId="0" fillId="11" borderId="39" xfId="0" applyFill="1" applyBorder="1" applyAlignment="1">
      <alignment vertical="top" wrapText="1"/>
    </xf>
    <xf numFmtId="0" fontId="20" fillId="18" borderId="39" xfId="0" applyFont="1" applyFill="1" applyBorder="1" applyAlignment="1">
      <alignment vertical="center" wrapText="1"/>
    </xf>
    <xf numFmtId="0" fontId="0" fillId="0" borderId="39" xfId="0" applyBorder="1" applyAlignment="1">
      <alignment vertical="top" wrapText="1"/>
    </xf>
    <xf numFmtId="0" fontId="21" fillId="14" borderId="41" xfId="0" applyFont="1" applyFill="1" applyBorder="1" applyAlignment="1">
      <alignment vertical="top" wrapText="1"/>
    </xf>
    <xf numFmtId="0" fontId="0" fillId="0" borderId="0" xfId="0" applyAlignment="1">
      <alignment wrapText="1"/>
    </xf>
    <xf numFmtId="164" fontId="0" fillId="0" borderId="0" xfId="0" applyNumberFormat="1"/>
    <xf numFmtId="0" fontId="4" fillId="0" borderId="40" xfId="0" applyFont="1" applyFill="1" applyBorder="1" applyAlignment="1">
      <alignment horizontal="center" wrapText="1"/>
    </xf>
    <xf numFmtId="0" fontId="5" fillId="0" borderId="11" xfId="0" applyFont="1" applyBorder="1" applyAlignment="1">
      <alignment horizontal="left" vertical="center"/>
    </xf>
    <xf numFmtId="1" fontId="0" fillId="0" borderId="0" xfId="0" applyNumberFormat="1"/>
    <xf numFmtId="44" fontId="0" fillId="0" borderId="0" xfId="2" applyFont="1"/>
    <xf numFmtId="44" fontId="5" fillId="0" borderId="9" xfId="2" applyFont="1" applyBorder="1" applyAlignment="1">
      <alignment horizontal="center" vertical="center" wrapText="1"/>
    </xf>
    <xf numFmtId="44" fontId="5" fillId="0" borderId="6" xfId="2" applyFont="1" applyBorder="1" applyAlignment="1">
      <alignment horizontal="center" vertical="center" wrapText="1"/>
    </xf>
    <xf numFmtId="44" fontId="0" fillId="0" borderId="0" xfId="0" applyNumberFormat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1" fillId="0" borderId="35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7" fillId="6" borderId="26" xfId="0" applyFont="1" applyFill="1" applyBorder="1" applyAlignment="1">
      <alignment horizontal="left" vertical="center"/>
    </xf>
    <xf numFmtId="0" fontId="7" fillId="6" borderId="27" xfId="0" applyFont="1" applyFill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7" fillId="10" borderId="31" xfId="0" applyFont="1" applyFill="1" applyBorder="1" applyAlignment="1">
      <alignment horizontal="left" vertical="center"/>
    </xf>
    <xf numFmtId="0" fontId="7" fillId="10" borderId="32" xfId="0" applyFont="1" applyFill="1" applyBorder="1" applyAlignment="1">
      <alignment horizontal="left" vertical="center"/>
    </xf>
    <xf numFmtId="0" fontId="7" fillId="6" borderId="31" xfId="0" applyFont="1" applyFill="1" applyBorder="1" applyAlignment="1">
      <alignment horizontal="left" vertical="center"/>
    </xf>
    <xf numFmtId="0" fontId="7" fillId="6" borderId="32" xfId="0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center" wrapText="1"/>
    </xf>
    <xf numFmtId="0" fontId="3" fillId="9" borderId="2" xfId="0" applyFont="1" applyFill="1" applyBorder="1" applyAlignment="1">
      <alignment horizontal="center" wrapText="1"/>
    </xf>
    <xf numFmtId="0" fontId="3" fillId="9" borderId="3" xfId="0" applyFont="1" applyFill="1" applyBorder="1" applyAlignment="1">
      <alignment horizontal="center" wrapText="1"/>
    </xf>
    <xf numFmtId="0" fontId="7" fillId="10" borderId="26" xfId="0" applyFont="1" applyFill="1" applyBorder="1" applyAlignment="1">
      <alignment horizontal="left" vertical="center"/>
    </xf>
    <xf numFmtId="0" fontId="7" fillId="10" borderId="27" xfId="0" applyFont="1" applyFill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 wrapText="1"/>
    </xf>
    <xf numFmtId="0" fontId="19" fillId="11" borderId="36" xfId="0" applyFont="1" applyFill="1" applyBorder="1" applyAlignment="1">
      <alignment vertical="center" wrapText="1"/>
    </xf>
    <xf numFmtId="0" fontId="19" fillId="11" borderId="37" xfId="0" applyFont="1" applyFill="1" applyBorder="1" applyAlignment="1">
      <alignment vertical="center" wrapText="1"/>
    </xf>
    <xf numFmtId="0" fontId="19" fillId="12" borderId="1" xfId="0" applyFont="1" applyFill="1" applyBorder="1" applyAlignment="1">
      <alignment vertical="center" wrapText="1"/>
    </xf>
    <xf numFmtId="0" fontId="19" fillId="12" borderId="3" xfId="0" applyFont="1" applyFill="1" applyBorder="1" applyAlignment="1">
      <alignment vertical="center" wrapText="1"/>
    </xf>
    <xf numFmtId="0" fontId="19" fillId="13" borderId="1" xfId="0" applyFont="1" applyFill="1" applyBorder="1" applyAlignment="1">
      <alignment vertical="center" wrapText="1"/>
    </xf>
    <xf numFmtId="0" fontId="19" fillId="13" borderId="3" xfId="0" applyFont="1" applyFill="1" applyBorder="1" applyAlignment="1">
      <alignment vertical="center" wrapText="1"/>
    </xf>
    <xf numFmtId="0" fontId="20" fillId="0" borderId="36" xfId="0" applyFont="1" applyBorder="1" applyAlignment="1">
      <alignment vertical="center" wrapText="1"/>
    </xf>
    <xf numFmtId="0" fontId="20" fillId="0" borderId="40" xfId="0" applyFont="1" applyBorder="1" applyAlignment="1">
      <alignment vertical="center" wrapText="1"/>
    </xf>
    <xf numFmtId="0" fontId="20" fillId="0" borderId="37" xfId="0" applyFont="1" applyBorder="1" applyAlignment="1">
      <alignment vertical="center" wrapText="1"/>
    </xf>
    <xf numFmtId="0" fontId="23" fillId="15" borderId="42" xfId="0" applyFont="1" applyFill="1" applyBorder="1" applyAlignment="1">
      <alignment horizontal="center" vertical="center" wrapText="1"/>
    </xf>
    <xf numFmtId="0" fontId="23" fillId="15" borderId="38" xfId="0" applyFont="1" applyFill="1" applyBorder="1" applyAlignment="1">
      <alignment horizontal="center" vertical="center" wrapText="1"/>
    </xf>
    <xf numFmtId="0" fontId="23" fillId="15" borderId="43" xfId="0" applyFont="1" applyFill="1" applyBorder="1" applyAlignment="1">
      <alignment horizontal="center" vertical="center" wrapText="1"/>
    </xf>
    <xf numFmtId="0" fontId="23" fillId="15" borderId="41" xfId="0" applyFont="1" applyFill="1" applyBorder="1" applyAlignment="1">
      <alignment horizontal="center" vertical="center" wrapText="1"/>
    </xf>
    <xf numFmtId="0" fontId="23" fillId="15" borderId="44" xfId="0" applyFont="1" applyFill="1" applyBorder="1" applyAlignment="1">
      <alignment horizontal="center" vertical="center" wrapText="1"/>
    </xf>
    <xf numFmtId="0" fontId="23" fillId="15" borderId="39" xfId="0" applyFont="1" applyFill="1" applyBorder="1" applyAlignment="1">
      <alignment horizontal="center" vertical="center" wrapText="1"/>
    </xf>
    <xf numFmtId="0" fontId="23" fillId="18" borderId="42" xfId="0" applyFont="1" applyFill="1" applyBorder="1" applyAlignment="1">
      <alignment horizontal="center" vertical="center" wrapText="1"/>
    </xf>
    <xf numFmtId="0" fontId="23" fillId="18" borderId="38" xfId="0" applyFont="1" applyFill="1" applyBorder="1" applyAlignment="1">
      <alignment horizontal="center" vertical="center" wrapText="1"/>
    </xf>
    <xf numFmtId="0" fontId="23" fillId="18" borderId="43" xfId="0" applyFont="1" applyFill="1" applyBorder="1" applyAlignment="1">
      <alignment horizontal="center" vertical="center" wrapText="1"/>
    </xf>
    <xf numFmtId="0" fontId="23" fillId="18" borderId="41" xfId="0" applyFont="1" applyFill="1" applyBorder="1" applyAlignment="1">
      <alignment horizontal="center" vertical="center" wrapText="1"/>
    </xf>
    <xf numFmtId="0" fontId="23" fillId="18" borderId="44" xfId="0" applyFont="1" applyFill="1" applyBorder="1" applyAlignment="1">
      <alignment horizontal="center" vertical="center" wrapText="1"/>
    </xf>
    <xf numFmtId="0" fontId="23" fillId="18" borderId="39" xfId="0" applyFont="1" applyFill="1" applyBorder="1" applyAlignment="1">
      <alignment horizontal="center" vertical="center" wrapText="1"/>
    </xf>
    <xf numFmtId="0" fontId="20" fillId="16" borderId="36" xfId="0" applyFont="1" applyFill="1" applyBorder="1" applyAlignment="1">
      <alignment vertical="center" wrapText="1"/>
    </xf>
    <xf numFmtId="0" fontId="20" fillId="16" borderId="40" xfId="0" applyFont="1" applyFill="1" applyBorder="1" applyAlignment="1">
      <alignment vertical="center" wrapText="1"/>
    </xf>
    <xf numFmtId="0" fontId="20" fillId="16" borderId="37" xfId="0" applyFont="1" applyFill="1" applyBorder="1" applyAlignment="1">
      <alignment vertical="center" wrapText="1"/>
    </xf>
    <xf numFmtId="0" fontId="20" fillId="11" borderId="36" xfId="0" applyFont="1" applyFill="1" applyBorder="1" applyAlignment="1">
      <alignment vertical="center" wrapText="1"/>
    </xf>
    <xf numFmtId="0" fontId="20" fillId="11" borderId="40" xfId="0" applyFont="1" applyFill="1" applyBorder="1" applyAlignment="1">
      <alignment vertical="center" wrapText="1"/>
    </xf>
    <xf numFmtId="0" fontId="20" fillId="11" borderId="37" xfId="0" applyFont="1" applyFill="1" applyBorder="1" applyAlignment="1">
      <alignment vertical="center" wrapText="1"/>
    </xf>
    <xf numFmtId="0" fontId="23" fillId="17" borderId="42" xfId="0" applyFont="1" applyFill="1" applyBorder="1" applyAlignment="1">
      <alignment horizontal="center" vertical="center" wrapText="1"/>
    </xf>
    <xf numFmtId="0" fontId="23" fillId="17" borderId="38" xfId="0" applyFont="1" applyFill="1" applyBorder="1" applyAlignment="1">
      <alignment horizontal="center" vertical="center" wrapText="1"/>
    </xf>
    <xf numFmtId="0" fontId="23" fillId="17" borderId="43" xfId="0" applyFont="1" applyFill="1" applyBorder="1" applyAlignment="1">
      <alignment horizontal="center" vertical="center" wrapText="1"/>
    </xf>
    <xf numFmtId="0" fontId="23" fillId="17" borderId="41" xfId="0" applyFont="1" applyFill="1" applyBorder="1" applyAlignment="1">
      <alignment horizontal="center" vertical="center" wrapText="1"/>
    </xf>
    <xf numFmtId="0" fontId="23" fillId="17" borderId="44" xfId="0" applyFont="1" applyFill="1" applyBorder="1" applyAlignment="1">
      <alignment horizontal="center" vertical="center" wrapText="1"/>
    </xf>
    <xf numFmtId="0" fontId="23" fillId="17" borderId="39" xfId="0" applyFont="1" applyFill="1" applyBorder="1" applyAlignment="1">
      <alignment horizontal="center" vertical="center" wrapText="1"/>
    </xf>
    <xf numFmtId="0" fontId="23" fillId="14" borderId="42" xfId="0" applyFont="1" applyFill="1" applyBorder="1" applyAlignment="1">
      <alignment horizontal="center" vertical="center" wrapText="1"/>
    </xf>
    <xf numFmtId="0" fontId="23" fillId="14" borderId="38" xfId="0" applyFont="1" applyFill="1" applyBorder="1" applyAlignment="1">
      <alignment horizontal="center" vertical="center" wrapText="1"/>
    </xf>
    <xf numFmtId="0" fontId="23" fillId="14" borderId="43" xfId="0" applyFont="1" applyFill="1" applyBorder="1" applyAlignment="1">
      <alignment horizontal="center" vertical="center" wrapText="1"/>
    </xf>
    <xf numFmtId="0" fontId="23" fillId="14" borderId="41" xfId="0" applyFont="1" applyFill="1" applyBorder="1" applyAlignment="1">
      <alignment horizontal="center" vertical="center" wrapText="1"/>
    </xf>
    <xf numFmtId="0" fontId="23" fillId="14" borderId="44" xfId="0" applyFont="1" applyFill="1" applyBorder="1" applyAlignment="1">
      <alignment horizontal="center" vertical="center" wrapText="1"/>
    </xf>
    <xf numFmtId="0" fontId="23" fillId="14" borderId="39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44" fontId="5" fillId="0" borderId="0" xfId="2" applyFont="1" applyBorder="1" applyAlignment="1">
      <alignment horizontal="center" vertical="center" wrapText="1"/>
    </xf>
  </cellXfs>
  <cellStyles count="3">
    <cellStyle name="Currency" xfId="2" builtinId="4"/>
    <cellStyle name="Normal" xfId="0" builtinId="0"/>
    <cellStyle name="Normal 2" xfId="1" xr:uid="{C0DD0E26-4CA4-5444-AB13-2024AE8065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lianna/Documents/Work/Projects/Section%2018s/tart%20cherry%20COP%20pre-SW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ckground &amp; Instructions"/>
      <sheetName val="Analysis &amp; Interpretation"/>
      <sheetName val="High Pressure (RAMP) Budget"/>
      <sheetName val="Lower Pressure (TRANS) Budget"/>
      <sheetName val="ASSUMP-Yld, Labor &amp; Pest Costs"/>
      <sheetName val="ASSUMP-Pest Programs"/>
      <sheetName val="ASSUMP-RAMP Equip Costs"/>
      <sheetName val="ASSUMP-TRANS Equip Costs"/>
    </sheetNames>
    <sheetDataSet>
      <sheetData sheetId="0"/>
      <sheetData sheetId="1"/>
      <sheetData sheetId="2"/>
      <sheetData sheetId="3"/>
      <sheetData sheetId="4">
        <row r="9">
          <cell r="C9">
            <v>4</v>
          </cell>
        </row>
        <row r="14">
          <cell r="C14">
            <v>7</v>
          </cell>
        </row>
        <row r="15">
          <cell r="C15">
            <v>3.7</v>
          </cell>
        </row>
        <row r="17">
          <cell r="C17">
            <v>2</v>
          </cell>
        </row>
        <row r="18">
          <cell r="C18">
            <v>5</v>
          </cell>
        </row>
        <row r="19">
          <cell r="C19">
            <v>0.35</v>
          </cell>
        </row>
        <row r="20">
          <cell r="C20">
            <v>2</v>
          </cell>
        </row>
        <row r="22">
          <cell r="C22">
            <v>2.8</v>
          </cell>
        </row>
        <row r="23">
          <cell r="C23">
            <v>0.68</v>
          </cell>
        </row>
        <row r="25">
          <cell r="C25">
            <v>1.05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C2E3C-F4D3-6947-9E82-0E208AEDC37D}">
  <dimension ref="A1:G40"/>
  <sheetViews>
    <sheetView workbookViewId="0">
      <selection activeCell="H27" sqref="H27"/>
    </sheetView>
  </sheetViews>
  <sheetFormatPr baseColWidth="10" defaultRowHeight="16" x14ac:dyDescent="0.2"/>
  <cols>
    <col min="1" max="1" width="21.1640625" bestFit="1" customWidth="1"/>
    <col min="2" max="2" width="12.83203125" customWidth="1"/>
  </cols>
  <sheetData>
    <row r="1" spans="1:7" ht="19" x14ac:dyDescent="0.25">
      <c r="A1" s="126" t="s">
        <v>0</v>
      </c>
      <c r="B1" s="126"/>
      <c r="C1" s="126"/>
      <c r="D1" s="126"/>
      <c r="E1" s="126"/>
      <c r="F1" s="126"/>
    </row>
    <row r="2" spans="1:7" ht="17" thickBot="1" x14ac:dyDescent="0.25">
      <c r="A2" s="1"/>
      <c r="B2" s="1"/>
      <c r="C2" s="1"/>
      <c r="D2" s="1"/>
      <c r="E2" s="1"/>
      <c r="F2" s="1"/>
    </row>
    <row r="3" spans="1:7" ht="20" thickBot="1" x14ac:dyDescent="0.3">
      <c r="A3" s="131" t="s">
        <v>34</v>
      </c>
      <c r="B3" s="132"/>
      <c r="C3" s="132"/>
      <c r="D3" s="132"/>
      <c r="E3" s="132"/>
      <c r="F3" s="133"/>
      <c r="G3" t="s">
        <v>139</v>
      </c>
    </row>
    <row r="4" spans="1:7" ht="33" thickBot="1" x14ac:dyDescent="0.25">
      <c r="A4" s="5" t="s">
        <v>35</v>
      </c>
      <c r="B4" s="6" t="s">
        <v>3</v>
      </c>
      <c r="C4" s="7" t="s">
        <v>4</v>
      </c>
      <c r="D4" s="6" t="s">
        <v>5</v>
      </c>
      <c r="E4" s="6" t="s">
        <v>6</v>
      </c>
      <c r="F4" s="6" t="s">
        <v>7</v>
      </c>
    </row>
    <row r="5" spans="1:7" x14ac:dyDescent="0.2">
      <c r="A5" s="8" t="s">
        <v>140</v>
      </c>
      <c r="B5" s="9" t="s">
        <v>37</v>
      </c>
      <c r="C5" s="10">
        <v>3</v>
      </c>
      <c r="D5" s="10">
        <v>8</v>
      </c>
      <c r="E5" s="11">
        <v>1</v>
      </c>
      <c r="F5" s="12">
        <f>C5*D5*E5</f>
        <v>24</v>
      </c>
    </row>
    <row r="6" spans="1:7" ht="48" x14ac:dyDescent="0.2">
      <c r="A6" s="13" t="s">
        <v>141</v>
      </c>
      <c r="B6" s="14" t="s">
        <v>9</v>
      </c>
      <c r="C6" s="15">
        <v>2</v>
      </c>
      <c r="D6" s="15">
        <v>5.5</v>
      </c>
      <c r="E6" s="16">
        <v>4</v>
      </c>
      <c r="F6" s="17">
        <f>C6*D6*E6</f>
        <v>44</v>
      </c>
    </row>
    <row r="7" spans="1:7" ht="51" x14ac:dyDescent="0.2">
      <c r="A7" s="18" t="s">
        <v>142</v>
      </c>
      <c r="B7" s="14" t="s">
        <v>39</v>
      </c>
      <c r="C7" s="15">
        <v>1</v>
      </c>
      <c r="D7" s="15">
        <v>4</v>
      </c>
      <c r="E7" s="16">
        <v>6</v>
      </c>
      <c r="F7" s="17">
        <f t="shared" ref="F7:F18" si="0">C7*D7*E7</f>
        <v>24</v>
      </c>
    </row>
    <row r="8" spans="1:7" ht="49" thickBot="1" x14ac:dyDescent="0.25">
      <c r="A8" s="120" t="s">
        <v>11</v>
      </c>
      <c r="B8" s="20" t="s">
        <v>12</v>
      </c>
      <c r="C8" s="21">
        <f>1*(3/5)</f>
        <v>0.6</v>
      </c>
      <c r="D8" s="21">
        <v>18</v>
      </c>
      <c r="E8" s="22">
        <f>'[1]ASSUMP-Yld, Labor &amp; Pest Costs'!C17</f>
        <v>2</v>
      </c>
      <c r="F8" s="23">
        <f t="shared" si="0"/>
        <v>21.599999999999998</v>
      </c>
    </row>
    <row r="9" spans="1:7" ht="18" thickTop="1" thickBot="1" x14ac:dyDescent="0.25">
      <c r="A9" s="134" t="s">
        <v>40</v>
      </c>
      <c r="B9" s="135"/>
      <c r="C9" s="47">
        <f>SUM(C5:C8)</f>
        <v>6.6</v>
      </c>
      <c r="D9" s="47"/>
      <c r="E9" s="48"/>
      <c r="F9" s="49">
        <f>SUM(F5:F8)</f>
        <v>113.6</v>
      </c>
    </row>
    <row r="10" spans="1:7" ht="52" thickTop="1" x14ac:dyDescent="0.2">
      <c r="A10" s="136" t="s">
        <v>41</v>
      </c>
      <c r="B10" s="36" t="s">
        <v>18</v>
      </c>
      <c r="C10" s="37">
        <v>3.5</v>
      </c>
      <c r="D10" s="37">
        <v>4</v>
      </c>
      <c r="E10" s="51">
        <f>'[1]ASSUMP-Yld, Labor &amp; Pest Costs'!C18</f>
        <v>5</v>
      </c>
      <c r="F10" s="39">
        <f t="shared" si="0"/>
        <v>70</v>
      </c>
    </row>
    <row r="11" spans="1:7" ht="34" x14ac:dyDescent="0.2">
      <c r="A11" s="136"/>
      <c r="B11" s="20" t="s">
        <v>19</v>
      </c>
      <c r="C11" s="21">
        <v>1</v>
      </c>
      <c r="D11" s="21">
        <v>10.5</v>
      </c>
      <c r="E11" s="22">
        <f>'[1]ASSUMP-Yld, Labor &amp; Pest Costs'!C22</f>
        <v>2.8</v>
      </c>
      <c r="F11" s="23">
        <f t="shared" si="0"/>
        <v>29.4</v>
      </c>
    </row>
    <row r="12" spans="1:7" ht="34" x14ac:dyDescent="0.2">
      <c r="A12" s="136"/>
      <c r="B12" s="20" t="s">
        <v>20</v>
      </c>
      <c r="C12" s="21">
        <v>2</v>
      </c>
      <c r="D12" s="21">
        <v>2.4</v>
      </c>
      <c r="E12" s="22">
        <f>'[1]ASSUMP-Yld, Labor &amp; Pest Costs'!C15</f>
        <v>3.7</v>
      </c>
      <c r="F12" s="23">
        <f t="shared" si="0"/>
        <v>17.760000000000002</v>
      </c>
    </row>
    <row r="13" spans="1:7" ht="34" x14ac:dyDescent="0.2">
      <c r="A13" s="137"/>
      <c r="B13" s="20" t="s">
        <v>21</v>
      </c>
      <c r="C13" s="21">
        <v>1</v>
      </c>
      <c r="D13" s="21">
        <v>2</v>
      </c>
      <c r="E13" s="22">
        <f>'[1]ASSUMP-Yld, Labor &amp; Pest Costs'!C14</f>
        <v>7</v>
      </c>
      <c r="F13" s="23">
        <f t="shared" si="0"/>
        <v>14</v>
      </c>
    </row>
    <row r="14" spans="1:7" ht="32" x14ac:dyDescent="0.2">
      <c r="A14" s="19" t="s">
        <v>42</v>
      </c>
      <c r="B14" s="20" t="s">
        <v>43</v>
      </c>
      <c r="C14" s="21">
        <v>1</v>
      </c>
      <c r="D14" s="21">
        <v>6.4</v>
      </c>
      <c r="E14" s="22">
        <f>'[1]ASSUMP-Yld, Labor &amp; Pest Costs'!C20</f>
        <v>2</v>
      </c>
      <c r="F14" s="23">
        <f t="shared" si="0"/>
        <v>12.8</v>
      </c>
    </row>
    <row r="15" spans="1:7" ht="17" thickBot="1" x14ac:dyDescent="0.25">
      <c r="A15" s="19" t="s">
        <v>44</v>
      </c>
      <c r="B15" s="20" t="s">
        <v>45</v>
      </c>
      <c r="C15" s="21">
        <v>1</v>
      </c>
      <c r="D15" s="21">
        <v>6</v>
      </c>
      <c r="E15" s="22">
        <f>'[1]ASSUMP-Yld, Labor &amp; Pest Costs'!C25</f>
        <v>1.05</v>
      </c>
      <c r="F15" s="23">
        <f t="shared" si="0"/>
        <v>6.3000000000000007</v>
      </c>
    </row>
    <row r="16" spans="1:7" ht="18" thickTop="1" thickBot="1" x14ac:dyDescent="0.25">
      <c r="A16" s="134" t="s">
        <v>46</v>
      </c>
      <c r="B16" s="135"/>
      <c r="C16" s="47">
        <f>SUM(C10:C15)</f>
        <v>9.5</v>
      </c>
      <c r="D16" s="47"/>
      <c r="E16" s="48"/>
      <c r="F16" s="49">
        <f>SUM(F10:F15)</f>
        <v>150.26000000000005</v>
      </c>
    </row>
    <row r="17" spans="1:7" ht="17" thickTop="1" x14ac:dyDescent="0.2">
      <c r="A17" s="130" t="s">
        <v>47</v>
      </c>
      <c r="B17" s="50" t="s">
        <v>29</v>
      </c>
      <c r="C17" s="37">
        <v>1</v>
      </c>
      <c r="D17" s="37">
        <v>12</v>
      </c>
      <c r="E17" s="51">
        <f>'[1]ASSUMP-Yld, Labor &amp; Pest Costs'!C19</f>
        <v>0.35</v>
      </c>
      <c r="F17" s="52">
        <f t="shared" si="0"/>
        <v>4.1999999999999993</v>
      </c>
    </row>
    <row r="18" spans="1:7" ht="17" thickBot="1" x14ac:dyDescent="0.25">
      <c r="A18" s="130"/>
      <c r="B18" s="53" t="s">
        <v>30</v>
      </c>
      <c r="C18" s="21">
        <v>1</v>
      </c>
      <c r="D18" s="21">
        <v>9</v>
      </c>
      <c r="E18" s="22">
        <f>'[1]ASSUMP-Yld, Labor &amp; Pest Costs'!C23</f>
        <v>0.68</v>
      </c>
      <c r="F18" s="23">
        <f t="shared" si="0"/>
        <v>6.12</v>
      </c>
    </row>
    <row r="19" spans="1:7" ht="18" thickTop="1" thickBot="1" x14ac:dyDescent="0.25">
      <c r="A19" s="140" t="s">
        <v>48</v>
      </c>
      <c r="B19" s="141"/>
      <c r="C19" s="56">
        <f>SUM(C17:C18)</f>
        <v>2</v>
      </c>
      <c r="D19" s="56"/>
      <c r="E19" s="57"/>
      <c r="F19" s="58">
        <f>SUM(F17:F18)</f>
        <v>10.32</v>
      </c>
    </row>
    <row r="20" spans="1:7" ht="20" thickBot="1" x14ac:dyDescent="0.25">
      <c r="A20" s="59" t="s">
        <v>32</v>
      </c>
      <c r="B20" s="60"/>
      <c r="C20" s="61">
        <f>SUM(C5:C18)</f>
        <v>34.200000000000003</v>
      </c>
      <c r="D20" s="60"/>
      <c r="E20" s="62"/>
      <c r="F20" s="63">
        <f>F9+F16+F19</f>
        <v>274.18</v>
      </c>
    </row>
    <row r="21" spans="1:7" ht="19" x14ac:dyDescent="0.2">
      <c r="A21" s="64"/>
      <c r="B21" s="65"/>
      <c r="C21" s="65"/>
      <c r="D21" s="65"/>
      <c r="E21" s="66"/>
      <c r="F21" s="67"/>
    </row>
    <row r="22" spans="1:7" ht="17" thickBot="1" x14ac:dyDescent="0.25">
      <c r="A22" s="68"/>
      <c r="B22" s="68"/>
      <c r="C22" s="68"/>
      <c r="D22" s="68"/>
      <c r="E22" s="69"/>
      <c r="F22" s="69"/>
    </row>
    <row r="23" spans="1:7" ht="20" thickBot="1" x14ac:dyDescent="0.3">
      <c r="A23" s="142" t="s">
        <v>49</v>
      </c>
      <c r="B23" s="143"/>
      <c r="C23" s="143"/>
      <c r="D23" s="143"/>
      <c r="E23" s="143"/>
      <c r="F23" s="144"/>
      <c r="G23" t="s">
        <v>138</v>
      </c>
    </row>
    <row r="24" spans="1:7" ht="35" thickBot="1" x14ac:dyDescent="0.25">
      <c r="A24" s="5" t="s">
        <v>35</v>
      </c>
      <c r="B24" s="6" t="s">
        <v>3</v>
      </c>
      <c r="C24" s="7" t="s">
        <v>4</v>
      </c>
      <c r="D24" s="6" t="s">
        <v>5</v>
      </c>
      <c r="E24" s="6" t="s">
        <v>6</v>
      </c>
      <c r="F24" s="6" t="s">
        <v>7</v>
      </c>
    </row>
    <row r="25" spans="1:7" ht="17" x14ac:dyDescent="0.2">
      <c r="A25" s="8" t="s">
        <v>140</v>
      </c>
      <c r="B25" s="36" t="s">
        <v>37</v>
      </c>
      <c r="C25" s="37">
        <v>2</v>
      </c>
      <c r="D25" s="37">
        <v>8</v>
      </c>
      <c r="E25" s="51">
        <v>1</v>
      </c>
      <c r="F25" s="39">
        <f>C25*D25*E25</f>
        <v>16</v>
      </c>
    </row>
    <row r="26" spans="1:7" ht="51" x14ac:dyDescent="0.2">
      <c r="A26" s="13" t="s">
        <v>141</v>
      </c>
      <c r="B26" s="14" t="s">
        <v>9</v>
      </c>
      <c r="C26" s="15">
        <v>1</v>
      </c>
      <c r="D26" s="15">
        <v>5.5</v>
      </c>
      <c r="E26" s="16">
        <f>'[1]ASSUMP-Yld, Labor &amp; Pest Costs'!C9</f>
        <v>4</v>
      </c>
      <c r="F26" s="17">
        <f>C26*D26*E26</f>
        <v>22</v>
      </c>
    </row>
    <row r="27" spans="1:7" ht="51" x14ac:dyDescent="0.2">
      <c r="A27" s="18" t="s">
        <v>142</v>
      </c>
      <c r="B27" s="14" t="s">
        <v>39</v>
      </c>
      <c r="C27" s="15">
        <v>1</v>
      </c>
      <c r="D27" s="15">
        <v>4</v>
      </c>
      <c r="E27" s="16">
        <v>6</v>
      </c>
      <c r="F27" s="17">
        <f t="shared" ref="F27:F38" si="1">C27*D27*E27</f>
        <v>24</v>
      </c>
    </row>
    <row r="28" spans="1:7" ht="52" thickBot="1" x14ac:dyDescent="0.25">
      <c r="A28" s="120" t="s">
        <v>11</v>
      </c>
      <c r="B28" s="14" t="s">
        <v>12</v>
      </c>
      <c r="C28" s="15">
        <f>1*(3/5)</f>
        <v>0.6</v>
      </c>
      <c r="D28" s="15">
        <v>18</v>
      </c>
      <c r="E28" s="16">
        <f>'[1]ASSUMP-Yld, Labor &amp; Pest Costs'!C17</f>
        <v>2</v>
      </c>
      <c r="F28" s="17">
        <f t="shared" si="1"/>
        <v>21.599999999999998</v>
      </c>
    </row>
    <row r="29" spans="1:7" ht="18" thickTop="1" thickBot="1" x14ac:dyDescent="0.25">
      <c r="A29" s="145" t="s">
        <v>40</v>
      </c>
      <c r="B29" s="146"/>
      <c r="C29" s="70">
        <f>SUM(C25:C28)</f>
        <v>4.5999999999999996</v>
      </c>
      <c r="D29" s="70"/>
      <c r="E29" s="71"/>
      <c r="F29" s="72">
        <f>SUM(F25:F28)</f>
        <v>83.6</v>
      </c>
    </row>
    <row r="30" spans="1:7" ht="52" thickTop="1" x14ac:dyDescent="0.2">
      <c r="A30" s="147" t="s">
        <v>41</v>
      </c>
      <c r="B30" s="14" t="s">
        <v>18</v>
      </c>
      <c r="C30" s="15">
        <v>3</v>
      </c>
      <c r="D30" s="15">
        <v>4</v>
      </c>
      <c r="E30" s="16">
        <f>'[1]ASSUMP-Yld, Labor &amp; Pest Costs'!C18</f>
        <v>5</v>
      </c>
      <c r="F30" s="17">
        <f t="shared" si="1"/>
        <v>60</v>
      </c>
    </row>
    <row r="31" spans="1:7" ht="34" x14ac:dyDescent="0.2">
      <c r="A31" s="136"/>
      <c r="B31" s="20" t="s">
        <v>19</v>
      </c>
      <c r="C31" s="21">
        <v>1</v>
      </c>
      <c r="D31" s="21">
        <v>10.5</v>
      </c>
      <c r="E31" s="22">
        <f>'[1]ASSUMP-Yld, Labor &amp; Pest Costs'!C22</f>
        <v>2.8</v>
      </c>
      <c r="F31" s="23">
        <f t="shared" si="1"/>
        <v>29.4</v>
      </c>
    </row>
    <row r="32" spans="1:7" ht="34" x14ac:dyDescent="0.2">
      <c r="A32" s="136"/>
      <c r="B32" s="20" t="s">
        <v>20</v>
      </c>
      <c r="C32" s="21">
        <v>2</v>
      </c>
      <c r="D32" s="21">
        <v>2.4</v>
      </c>
      <c r="E32" s="22">
        <f>'[1]ASSUMP-Yld, Labor &amp; Pest Costs'!C15</f>
        <v>3.7</v>
      </c>
      <c r="F32" s="23">
        <f t="shared" si="1"/>
        <v>17.760000000000002</v>
      </c>
    </row>
    <row r="33" spans="1:6" ht="34" x14ac:dyDescent="0.2">
      <c r="A33" s="137"/>
      <c r="B33" s="20" t="s">
        <v>21</v>
      </c>
      <c r="C33" s="21">
        <v>1</v>
      </c>
      <c r="D33" s="21">
        <v>2</v>
      </c>
      <c r="E33" s="22">
        <f>'[1]ASSUMP-Yld, Labor &amp; Pest Costs'!C14</f>
        <v>7</v>
      </c>
      <c r="F33" s="23">
        <f t="shared" si="1"/>
        <v>14</v>
      </c>
    </row>
    <row r="34" spans="1:6" ht="34" x14ac:dyDescent="0.2">
      <c r="A34" s="19" t="s">
        <v>42</v>
      </c>
      <c r="B34" s="20" t="s">
        <v>43</v>
      </c>
      <c r="C34" s="21">
        <v>1</v>
      </c>
      <c r="D34" s="21">
        <v>6.4</v>
      </c>
      <c r="E34" s="22">
        <f>'[1]ASSUMP-Yld, Labor &amp; Pest Costs'!C20</f>
        <v>2</v>
      </c>
      <c r="F34" s="23">
        <f t="shared" si="1"/>
        <v>12.8</v>
      </c>
    </row>
    <row r="35" spans="1:6" ht="18" thickBot="1" x14ac:dyDescent="0.25">
      <c r="A35" s="13" t="s">
        <v>44</v>
      </c>
      <c r="B35" s="14" t="s">
        <v>45</v>
      </c>
      <c r="C35" s="15">
        <v>1</v>
      </c>
      <c r="D35" s="15">
        <v>6</v>
      </c>
      <c r="E35" s="16">
        <f>'[1]ASSUMP-Yld, Labor &amp; Pest Costs'!C25</f>
        <v>1.05</v>
      </c>
      <c r="F35" s="17">
        <f t="shared" si="1"/>
        <v>6.3000000000000007</v>
      </c>
    </row>
    <row r="36" spans="1:6" ht="18" thickTop="1" thickBot="1" x14ac:dyDescent="0.25">
      <c r="A36" s="145" t="s">
        <v>46</v>
      </c>
      <c r="B36" s="146"/>
      <c r="C36" s="70">
        <f>SUM(C30:C35)</f>
        <v>9</v>
      </c>
      <c r="D36" s="70"/>
      <c r="E36" s="71"/>
      <c r="F36" s="72">
        <f>SUM(F30:F35)</f>
        <v>140.26000000000002</v>
      </c>
    </row>
    <row r="37" spans="1:6" ht="17" thickTop="1" x14ac:dyDescent="0.2">
      <c r="A37" s="130" t="s">
        <v>47</v>
      </c>
      <c r="B37" s="50" t="s">
        <v>29</v>
      </c>
      <c r="C37" s="37">
        <v>1</v>
      </c>
      <c r="D37" s="37">
        <v>12</v>
      </c>
      <c r="E37" s="51">
        <f>'[1]ASSUMP-Yld, Labor &amp; Pest Costs'!C19</f>
        <v>0.35</v>
      </c>
      <c r="F37" s="52">
        <f t="shared" si="1"/>
        <v>4.1999999999999993</v>
      </c>
    </row>
    <row r="38" spans="1:6" ht="17" thickBot="1" x14ac:dyDescent="0.25">
      <c r="A38" s="148"/>
      <c r="B38" s="73" t="s">
        <v>30</v>
      </c>
      <c r="C38" s="27">
        <v>1</v>
      </c>
      <c r="D38" s="27">
        <v>9</v>
      </c>
      <c r="E38" s="74">
        <f>'[1]ASSUMP-Yld, Labor &amp; Pest Costs'!C23</f>
        <v>0.68</v>
      </c>
      <c r="F38" s="29">
        <f t="shared" si="1"/>
        <v>6.12</v>
      </c>
    </row>
    <row r="39" spans="1:6" ht="18" thickTop="1" thickBot="1" x14ac:dyDescent="0.25">
      <c r="A39" s="138" t="s">
        <v>48</v>
      </c>
      <c r="B39" s="139"/>
      <c r="C39" s="75">
        <f>SUM(C37:C38)</f>
        <v>2</v>
      </c>
      <c r="D39" s="75"/>
      <c r="E39" s="76"/>
      <c r="F39" s="77">
        <f>SUM(F37:F38)</f>
        <v>10.32</v>
      </c>
    </row>
    <row r="40" spans="1:6" ht="21" thickBot="1" x14ac:dyDescent="0.25">
      <c r="A40" s="59" t="s">
        <v>32</v>
      </c>
      <c r="B40" s="60"/>
      <c r="C40" s="61">
        <f>SUM(C25:C38)</f>
        <v>29.2</v>
      </c>
      <c r="D40" s="60"/>
      <c r="E40" s="62"/>
      <c r="F40" s="63">
        <f>F29+F36+F39</f>
        <v>234.18</v>
      </c>
    </row>
  </sheetData>
  <mergeCells count="13">
    <mergeCell ref="A39:B39"/>
    <mergeCell ref="A19:B19"/>
    <mergeCell ref="A23:F23"/>
    <mergeCell ref="A29:B29"/>
    <mergeCell ref="A30:A33"/>
    <mergeCell ref="A36:B36"/>
    <mergeCell ref="A37:A38"/>
    <mergeCell ref="A17:A18"/>
    <mergeCell ref="A1:F1"/>
    <mergeCell ref="A3:F3"/>
    <mergeCell ref="A9:B9"/>
    <mergeCell ref="A10:A13"/>
    <mergeCell ref="A16:B16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10ABE-F160-B342-9434-FB9EBA5EC498}">
  <dimension ref="A1:G25"/>
  <sheetViews>
    <sheetView workbookViewId="0">
      <selection activeCell="G4" sqref="G4"/>
    </sheetView>
  </sheetViews>
  <sheetFormatPr baseColWidth="10" defaultRowHeight="16" x14ac:dyDescent="0.2"/>
  <cols>
    <col min="1" max="1" width="27" bestFit="1" customWidth="1"/>
    <col min="2" max="2" width="15.83203125" customWidth="1"/>
    <col min="3" max="3" width="12.33203125" customWidth="1"/>
    <col min="4" max="4" width="13.1640625" customWidth="1"/>
    <col min="5" max="5" width="12.5" customWidth="1"/>
    <col min="6" max="6" width="12.83203125" customWidth="1"/>
  </cols>
  <sheetData>
    <row r="1" spans="1:7" ht="19" x14ac:dyDescent="0.25">
      <c r="A1" s="126" t="s">
        <v>0</v>
      </c>
      <c r="B1" s="127"/>
      <c r="C1" s="127"/>
      <c r="D1" s="127"/>
      <c r="E1" s="127"/>
      <c r="F1" s="127"/>
    </row>
    <row r="2" spans="1:7" ht="17" thickBot="1" x14ac:dyDescent="0.25">
      <c r="A2" s="1"/>
      <c r="B2" s="1"/>
      <c r="C2" s="1"/>
      <c r="D2" s="1"/>
      <c r="E2" s="1"/>
      <c r="F2" s="1"/>
    </row>
    <row r="3" spans="1:7" ht="20" thickBot="1" x14ac:dyDescent="0.3">
      <c r="A3" s="2" t="s">
        <v>1</v>
      </c>
      <c r="B3" s="3"/>
      <c r="C3" s="3"/>
      <c r="D3" s="3"/>
      <c r="E3" s="3"/>
      <c r="F3" s="4"/>
      <c r="G3" t="s">
        <v>144</v>
      </c>
    </row>
    <row r="4" spans="1:7" ht="33" thickBot="1" x14ac:dyDescent="0.25">
      <c r="A4" s="5" t="s">
        <v>2</v>
      </c>
      <c r="B4" s="6" t="s">
        <v>3</v>
      </c>
      <c r="C4" s="7" t="s">
        <v>4</v>
      </c>
      <c r="D4" s="6" t="s">
        <v>5</v>
      </c>
      <c r="E4" s="6" t="s">
        <v>6</v>
      </c>
      <c r="F4" s="6" t="s">
        <v>7</v>
      </c>
    </row>
    <row r="5" spans="1:7" x14ac:dyDescent="0.2">
      <c r="A5" s="8" t="s">
        <v>140</v>
      </c>
      <c r="B5" s="9" t="s">
        <v>8</v>
      </c>
      <c r="C5" s="10">
        <v>2</v>
      </c>
      <c r="D5" s="10">
        <v>2.8</v>
      </c>
      <c r="E5" s="11">
        <v>1.4</v>
      </c>
      <c r="F5" s="12">
        <v>7.84</v>
      </c>
    </row>
    <row r="6" spans="1:7" ht="32" x14ac:dyDescent="0.2">
      <c r="A6" s="13" t="s">
        <v>141</v>
      </c>
      <c r="B6" s="14" t="s">
        <v>9</v>
      </c>
      <c r="C6" s="15">
        <v>2</v>
      </c>
      <c r="D6" s="15">
        <v>5.5</v>
      </c>
      <c r="E6" s="16">
        <v>3.33</v>
      </c>
      <c r="F6" s="17">
        <v>36.630000000000003</v>
      </c>
    </row>
    <row r="7" spans="1:7" ht="34" x14ac:dyDescent="0.2">
      <c r="A7" s="18" t="s">
        <v>142</v>
      </c>
      <c r="B7" s="14" t="s">
        <v>10</v>
      </c>
      <c r="C7" s="15">
        <v>1</v>
      </c>
      <c r="D7" s="15">
        <v>4</v>
      </c>
      <c r="E7" s="16">
        <v>6.91</v>
      </c>
      <c r="F7" s="17">
        <v>27.64</v>
      </c>
    </row>
    <row r="8" spans="1:7" ht="32" x14ac:dyDescent="0.2">
      <c r="A8" s="19" t="s">
        <v>11</v>
      </c>
      <c r="B8" s="20" t="s">
        <v>12</v>
      </c>
      <c r="C8" s="21">
        <v>0.6</v>
      </c>
      <c r="D8" s="21">
        <v>16</v>
      </c>
      <c r="E8" s="22">
        <v>2.1</v>
      </c>
      <c r="F8" s="23">
        <v>20.16</v>
      </c>
    </row>
    <row r="9" spans="1:7" x14ac:dyDescent="0.2">
      <c r="A9" s="19" t="s">
        <v>143</v>
      </c>
      <c r="B9" s="14" t="s">
        <v>13</v>
      </c>
      <c r="C9" s="15">
        <v>1</v>
      </c>
      <c r="D9" s="15">
        <v>2.125</v>
      </c>
      <c r="E9" s="16">
        <v>11.08</v>
      </c>
      <c r="F9" s="23">
        <v>23.55</v>
      </c>
    </row>
    <row r="10" spans="1:7" x14ac:dyDescent="0.2">
      <c r="A10" s="24"/>
      <c r="B10" s="20" t="s">
        <v>14</v>
      </c>
      <c r="C10" s="21">
        <v>1</v>
      </c>
      <c r="D10" s="21">
        <v>6.5</v>
      </c>
      <c r="E10" s="22">
        <v>8.74</v>
      </c>
      <c r="F10" s="23">
        <v>56.81</v>
      </c>
    </row>
    <row r="11" spans="1:7" ht="65" thickBot="1" x14ac:dyDescent="0.25">
      <c r="A11" s="25"/>
      <c r="B11" s="26" t="s">
        <v>15</v>
      </c>
      <c r="C11" s="27">
        <v>1</v>
      </c>
      <c r="D11" s="27">
        <v>21.3</v>
      </c>
      <c r="E11" s="28">
        <v>1.42</v>
      </c>
      <c r="F11" s="29">
        <v>30.25</v>
      </c>
    </row>
    <row r="12" spans="1:7" ht="18" thickTop="1" thickBot="1" x14ac:dyDescent="0.25">
      <c r="A12" s="30" t="s">
        <v>16</v>
      </c>
      <c r="B12" s="31"/>
      <c r="C12" s="32">
        <v>8.6</v>
      </c>
      <c r="D12" s="32"/>
      <c r="E12" s="33"/>
      <c r="F12" s="34">
        <v>202.87</v>
      </c>
    </row>
    <row r="13" spans="1:7" ht="33" thickTop="1" x14ac:dyDescent="0.2">
      <c r="A13" s="35" t="s">
        <v>17</v>
      </c>
      <c r="B13" s="36" t="s">
        <v>18</v>
      </c>
      <c r="C13" s="37">
        <v>3</v>
      </c>
      <c r="D13" s="37">
        <v>3.125</v>
      </c>
      <c r="E13" s="38">
        <v>4.51</v>
      </c>
      <c r="F13" s="39">
        <v>42.28</v>
      </c>
    </row>
    <row r="14" spans="1:7" x14ac:dyDescent="0.2">
      <c r="A14" s="40"/>
      <c r="B14" s="20" t="s">
        <v>19</v>
      </c>
      <c r="C14" s="21">
        <v>1</v>
      </c>
      <c r="D14" s="21">
        <v>3</v>
      </c>
      <c r="E14" s="41">
        <v>7.79</v>
      </c>
      <c r="F14" s="23">
        <v>23.37</v>
      </c>
    </row>
    <row r="15" spans="1:7" x14ac:dyDescent="0.2">
      <c r="A15" s="40"/>
      <c r="B15" s="20" t="s">
        <v>20</v>
      </c>
      <c r="C15" s="21">
        <v>1</v>
      </c>
      <c r="D15" s="21">
        <v>2.4</v>
      </c>
      <c r="E15" s="41">
        <v>5.03</v>
      </c>
      <c r="F15" s="23">
        <v>12.07</v>
      </c>
    </row>
    <row r="16" spans="1:7" x14ac:dyDescent="0.2">
      <c r="A16" s="40"/>
      <c r="B16" s="20" t="s">
        <v>21</v>
      </c>
      <c r="C16" s="21">
        <v>3</v>
      </c>
      <c r="D16" s="21">
        <v>2.5</v>
      </c>
      <c r="E16" s="41">
        <v>3.88</v>
      </c>
      <c r="F16" s="23">
        <v>29.1</v>
      </c>
    </row>
    <row r="17" spans="1:6" ht="32" x14ac:dyDescent="0.2">
      <c r="A17" s="42"/>
      <c r="B17" s="20" t="s">
        <v>22</v>
      </c>
      <c r="C17" s="21">
        <v>2</v>
      </c>
      <c r="D17" s="21">
        <v>5.3</v>
      </c>
      <c r="E17" s="43">
        <v>6.13</v>
      </c>
      <c r="F17" s="23">
        <v>64.98</v>
      </c>
    </row>
    <row r="18" spans="1:6" ht="32" x14ac:dyDescent="0.2">
      <c r="A18" s="24" t="s">
        <v>23</v>
      </c>
      <c r="B18" s="20" t="s">
        <v>24</v>
      </c>
      <c r="C18" s="21">
        <v>2</v>
      </c>
      <c r="D18" s="21">
        <v>6</v>
      </c>
      <c r="E18" s="44">
        <v>2.19</v>
      </c>
      <c r="F18" s="23">
        <v>26.28</v>
      </c>
    </row>
    <row r="19" spans="1:6" ht="33" thickBot="1" x14ac:dyDescent="0.25">
      <c r="A19" s="19" t="s">
        <v>25</v>
      </c>
      <c r="B19" s="20" t="s">
        <v>26</v>
      </c>
      <c r="C19" s="21">
        <v>1</v>
      </c>
      <c r="D19" s="21">
        <v>12</v>
      </c>
      <c r="E19" s="38">
        <v>2.19</v>
      </c>
      <c r="F19" s="23">
        <v>26.28</v>
      </c>
    </row>
    <row r="20" spans="1:6" ht="18" thickTop="1" thickBot="1" x14ac:dyDescent="0.25">
      <c r="A20" s="45" t="s">
        <v>27</v>
      </c>
      <c r="B20" s="46"/>
      <c r="C20" s="47">
        <v>13</v>
      </c>
      <c r="D20" s="47"/>
      <c r="E20" s="48"/>
      <c r="F20" s="49">
        <v>224.36</v>
      </c>
    </row>
    <row r="21" spans="1:6" ht="17" thickTop="1" x14ac:dyDescent="0.2">
      <c r="A21" s="40" t="s">
        <v>28</v>
      </c>
      <c r="B21" s="50" t="s">
        <v>29</v>
      </c>
      <c r="C21" s="37">
        <v>1</v>
      </c>
      <c r="D21" s="37">
        <v>16</v>
      </c>
      <c r="E21" s="51">
        <v>0.17</v>
      </c>
      <c r="F21" s="52">
        <v>2.72</v>
      </c>
    </row>
    <row r="22" spans="1:6" ht="17" thickBot="1" x14ac:dyDescent="0.25">
      <c r="A22" s="40"/>
      <c r="B22" s="53" t="s">
        <v>30</v>
      </c>
      <c r="C22" s="21">
        <v>1</v>
      </c>
      <c r="D22" s="21">
        <v>9</v>
      </c>
      <c r="E22" s="22">
        <v>0.51</v>
      </c>
      <c r="F22" s="23">
        <v>4.59</v>
      </c>
    </row>
    <row r="23" spans="1:6" ht="18" thickTop="1" thickBot="1" x14ac:dyDescent="0.25">
      <c r="A23" s="54" t="s">
        <v>31</v>
      </c>
      <c r="B23" s="55"/>
      <c r="C23" s="56">
        <v>2</v>
      </c>
      <c r="D23" s="56"/>
      <c r="E23" s="57"/>
      <c r="F23" s="58">
        <v>7.31</v>
      </c>
    </row>
    <row r="24" spans="1:6" ht="20" thickBot="1" x14ac:dyDescent="0.25">
      <c r="A24" s="59" t="s">
        <v>32</v>
      </c>
      <c r="B24" s="60"/>
      <c r="C24" s="61">
        <v>45.2</v>
      </c>
      <c r="D24" s="60"/>
      <c r="E24" s="62"/>
      <c r="F24" s="63">
        <v>434.54</v>
      </c>
    </row>
    <row r="25" spans="1:6" x14ac:dyDescent="0.2">
      <c r="A25" s="128" t="s">
        <v>33</v>
      </c>
      <c r="B25" s="129"/>
      <c r="C25" s="129"/>
      <c r="D25" s="129"/>
      <c r="E25" s="129"/>
      <c r="F25" s="129"/>
    </row>
  </sheetData>
  <mergeCells count="2">
    <mergeCell ref="A1:F1"/>
    <mergeCell ref="A25:F25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69DD3-04A1-964E-852B-18211D702F71}">
  <dimension ref="A1:O94"/>
  <sheetViews>
    <sheetView tabSelected="1" workbookViewId="0">
      <selection activeCell="F92" sqref="F92"/>
    </sheetView>
  </sheetViews>
  <sheetFormatPr baseColWidth="10" defaultRowHeight="16" x14ac:dyDescent="0.2"/>
  <cols>
    <col min="1" max="1" width="15.33203125" bestFit="1" customWidth="1"/>
    <col min="2" max="2" width="27" customWidth="1"/>
    <col min="3" max="3" width="22.1640625" customWidth="1"/>
    <col min="4" max="4" width="21.1640625" customWidth="1"/>
    <col min="5" max="5" width="22.83203125" customWidth="1"/>
    <col min="6" max="6" width="23.6640625" customWidth="1"/>
  </cols>
  <sheetData>
    <row r="1" spans="1:15" ht="17" thickBot="1" x14ac:dyDescent="0.25">
      <c r="A1" s="149" t="s">
        <v>50</v>
      </c>
      <c r="B1" s="149" t="s">
        <v>51</v>
      </c>
      <c r="C1" s="151" t="s">
        <v>52</v>
      </c>
      <c r="D1" s="152"/>
      <c r="E1" s="153" t="s">
        <v>53</v>
      </c>
      <c r="F1" s="154"/>
    </row>
    <row r="2" spans="1:15" ht="35" thickBot="1" x14ac:dyDescent="0.25">
      <c r="A2" s="150"/>
      <c r="B2" s="150"/>
      <c r="C2" s="78" t="s">
        <v>54</v>
      </c>
      <c r="D2" s="78" t="s">
        <v>55</v>
      </c>
      <c r="E2" s="79" t="s">
        <v>54</v>
      </c>
      <c r="F2" s="79" t="s">
        <v>55</v>
      </c>
      <c r="H2" s="6" t="s">
        <v>3</v>
      </c>
      <c r="I2" s="7" t="s">
        <v>4</v>
      </c>
      <c r="J2" s="6" t="s">
        <v>5</v>
      </c>
      <c r="K2" s="6" t="s">
        <v>6</v>
      </c>
      <c r="L2" s="119" t="s">
        <v>126</v>
      </c>
      <c r="M2" s="119" t="s">
        <v>127</v>
      </c>
      <c r="N2" s="119" t="s">
        <v>128</v>
      </c>
      <c r="O2" s="119" t="s">
        <v>129</v>
      </c>
    </row>
    <row r="3" spans="1:15" ht="51" x14ac:dyDescent="0.2">
      <c r="A3" s="155" t="s">
        <v>56</v>
      </c>
      <c r="B3" s="155" t="s">
        <v>57</v>
      </c>
      <c r="C3" s="82" t="s">
        <v>58</v>
      </c>
      <c r="D3" s="83" t="s">
        <v>60</v>
      </c>
      <c r="E3" s="158" t="s">
        <v>69</v>
      </c>
      <c r="F3" s="159"/>
      <c r="H3" s="14" t="s">
        <v>123</v>
      </c>
      <c r="I3" s="15">
        <v>1</v>
      </c>
      <c r="J3" s="15">
        <v>4</v>
      </c>
      <c r="K3" s="123">
        <v>6.91</v>
      </c>
      <c r="L3" s="122">
        <f>J3*K3</f>
        <v>27.64</v>
      </c>
      <c r="M3" s="122">
        <f>L3</f>
        <v>27.64</v>
      </c>
      <c r="N3">
        <v>1</v>
      </c>
      <c r="O3">
        <v>1</v>
      </c>
    </row>
    <row r="4" spans="1:15" x14ac:dyDescent="0.2">
      <c r="A4" s="156"/>
      <c r="B4" s="156"/>
      <c r="C4" s="83" t="s">
        <v>59</v>
      </c>
      <c r="D4" s="83" t="s">
        <v>61</v>
      </c>
      <c r="E4" s="160"/>
      <c r="F4" s="161"/>
    </row>
    <row r="5" spans="1:15" x14ac:dyDescent="0.2">
      <c r="A5" s="156"/>
      <c r="B5" s="156"/>
      <c r="C5" s="84"/>
      <c r="D5" s="83" t="s">
        <v>62</v>
      </c>
      <c r="E5" s="160"/>
      <c r="F5" s="161"/>
    </row>
    <row r="6" spans="1:15" ht="17" x14ac:dyDescent="0.2">
      <c r="A6" s="156"/>
      <c r="B6" s="156"/>
      <c r="C6" s="116" t="s">
        <v>73</v>
      </c>
      <c r="D6" s="83" t="s">
        <v>63</v>
      </c>
      <c r="E6" s="160"/>
      <c r="F6" s="161"/>
    </row>
    <row r="7" spans="1:15" x14ac:dyDescent="0.2">
      <c r="A7" s="156"/>
      <c r="B7" s="156"/>
      <c r="C7" s="84"/>
      <c r="D7" s="83" t="s">
        <v>64</v>
      </c>
      <c r="E7" s="160"/>
      <c r="F7" s="161"/>
    </row>
    <row r="8" spans="1:15" ht="17" x14ac:dyDescent="0.2">
      <c r="A8" s="156"/>
      <c r="B8" s="156"/>
      <c r="C8" s="84" t="s">
        <v>121</v>
      </c>
      <c r="D8" s="83" t="s">
        <v>65</v>
      </c>
      <c r="E8" s="160"/>
      <c r="F8" s="161"/>
    </row>
    <row r="9" spans="1:15" x14ac:dyDescent="0.2">
      <c r="A9" s="156"/>
      <c r="B9" s="156"/>
      <c r="C9" s="84"/>
      <c r="D9" s="83" t="s">
        <v>14</v>
      </c>
      <c r="E9" s="160"/>
      <c r="F9" s="161"/>
    </row>
    <row r="10" spans="1:15" x14ac:dyDescent="0.2">
      <c r="A10" s="156"/>
      <c r="B10" s="156"/>
      <c r="C10" s="84"/>
      <c r="D10" s="83" t="s">
        <v>66</v>
      </c>
      <c r="E10" s="160"/>
      <c r="F10" s="161"/>
    </row>
    <row r="11" spans="1:15" x14ac:dyDescent="0.2">
      <c r="A11" s="156"/>
      <c r="B11" s="156"/>
      <c r="C11" s="84"/>
      <c r="D11" s="83" t="s">
        <v>67</v>
      </c>
      <c r="E11" s="160"/>
      <c r="F11" s="161"/>
    </row>
    <row r="12" spans="1:15" ht="17" thickBot="1" x14ac:dyDescent="0.25">
      <c r="A12" s="157"/>
      <c r="B12" s="157"/>
      <c r="C12" s="85"/>
      <c r="D12" s="86" t="s">
        <v>68</v>
      </c>
      <c r="E12" s="162"/>
      <c r="F12" s="163"/>
    </row>
    <row r="13" spans="1:15" ht="51" x14ac:dyDescent="0.2">
      <c r="A13" s="170" t="s">
        <v>70</v>
      </c>
      <c r="B13" s="170" t="s">
        <v>71</v>
      </c>
      <c r="C13" s="88" t="s">
        <v>58</v>
      </c>
      <c r="D13" s="88" t="s">
        <v>76</v>
      </c>
      <c r="E13" s="164" t="s">
        <v>69</v>
      </c>
      <c r="F13" s="165"/>
      <c r="H13" s="14" t="s">
        <v>122</v>
      </c>
      <c r="I13" s="15">
        <v>1</v>
      </c>
      <c r="J13" s="15">
        <v>5.5</v>
      </c>
      <c r="K13" s="123">
        <v>3.33</v>
      </c>
      <c r="L13" s="122">
        <f>J13*K13</f>
        <v>18.315000000000001</v>
      </c>
      <c r="M13" s="122">
        <f>L13</f>
        <v>18.315000000000001</v>
      </c>
      <c r="N13">
        <v>1</v>
      </c>
      <c r="O13">
        <v>1</v>
      </c>
    </row>
    <row r="14" spans="1:15" x14ac:dyDescent="0.2">
      <c r="A14" s="171"/>
      <c r="B14" s="171"/>
      <c r="C14" s="89" t="s">
        <v>72</v>
      </c>
      <c r="D14" s="89" t="s">
        <v>13</v>
      </c>
      <c r="E14" s="166"/>
      <c r="F14" s="167"/>
    </row>
    <row r="15" spans="1:15" x14ac:dyDescent="0.2">
      <c r="A15" s="171"/>
      <c r="B15" s="171"/>
      <c r="C15" s="90"/>
      <c r="D15" s="89"/>
      <c r="E15" s="166"/>
      <c r="F15" s="167"/>
    </row>
    <row r="16" spans="1:15" x14ac:dyDescent="0.2">
      <c r="A16" s="171"/>
      <c r="B16" s="171"/>
      <c r="C16" s="88" t="s">
        <v>73</v>
      </c>
      <c r="D16" s="88" t="s">
        <v>77</v>
      </c>
      <c r="E16" s="166"/>
      <c r="F16" s="167"/>
    </row>
    <row r="17" spans="1:15" x14ac:dyDescent="0.2">
      <c r="A17" s="171"/>
      <c r="B17" s="171"/>
      <c r="C17" s="89" t="s">
        <v>74</v>
      </c>
      <c r="D17" s="89" t="s">
        <v>78</v>
      </c>
      <c r="E17" s="166"/>
      <c r="F17" s="167"/>
    </row>
    <row r="18" spans="1:15" x14ac:dyDescent="0.2">
      <c r="A18" s="171"/>
      <c r="B18" s="171"/>
      <c r="C18" s="89" t="s">
        <v>75</v>
      </c>
      <c r="D18" s="89" t="s">
        <v>79</v>
      </c>
      <c r="E18" s="166"/>
      <c r="F18" s="167"/>
    </row>
    <row r="19" spans="1:15" x14ac:dyDescent="0.2">
      <c r="A19" s="171"/>
      <c r="B19" s="171"/>
      <c r="C19" s="91"/>
      <c r="D19" s="89" t="s">
        <v>80</v>
      </c>
      <c r="E19" s="166"/>
      <c r="F19" s="167"/>
    </row>
    <row r="20" spans="1:15" x14ac:dyDescent="0.2">
      <c r="A20" s="171"/>
      <c r="B20" s="171"/>
      <c r="C20" s="91"/>
      <c r="D20" s="89"/>
      <c r="E20" s="166"/>
      <c r="F20" s="167"/>
    </row>
    <row r="21" spans="1:15" x14ac:dyDescent="0.2">
      <c r="A21" s="171"/>
      <c r="B21" s="171"/>
      <c r="C21" s="91"/>
      <c r="D21" s="88" t="s">
        <v>81</v>
      </c>
      <c r="E21" s="166"/>
      <c r="F21" s="167"/>
    </row>
    <row r="22" spans="1:15" x14ac:dyDescent="0.2">
      <c r="A22" s="171"/>
      <c r="B22" s="171"/>
      <c r="C22" s="91"/>
      <c r="D22" s="89" t="s">
        <v>82</v>
      </c>
      <c r="E22" s="166"/>
      <c r="F22" s="167"/>
    </row>
    <row r="23" spans="1:15" x14ac:dyDescent="0.2">
      <c r="A23" s="171"/>
      <c r="B23" s="171"/>
      <c r="C23" s="91"/>
      <c r="D23" s="89" t="s">
        <v>62</v>
      </c>
      <c r="E23" s="166"/>
      <c r="F23" s="167"/>
    </row>
    <row r="24" spans="1:15" x14ac:dyDescent="0.2">
      <c r="A24" s="171"/>
      <c r="B24" s="171"/>
      <c r="C24" s="91"/>
      <c r="D24" s="89" t="s">
        <v>66</v>
      </c>
      <c r="E24" s="166"/>
      <c r="F24" s="167"/>
    </row>
    <row r="25" spans="1:15" x14ac:dyDescent="0.2">
      <c r="A25" s="171"/>
      <c r="B25" s="171"/>
      <c r="C25" s="91"/>
      <c r="D25" s="89" t="s">
        <v>67</v>
      </c>
      <c r="E25" s="166"/>
      <c r="F25" s="167"/>
    </row>
    <row r="26" spans="1:15" x14ac:dyDescent="0.2">
      <c r="A26" s="171"/>
      <c r="B26" s="171"/>
      <c r="C26" s="91"/>
      <c r="D26" s="89" t="s">
        <v>68</v>
      </c>
      <c r="E26" s="166"/>
      <c r="F26" s="167"/>
    </row>
    <row r="27" spans="1:15" x14ac:dyDescent="0.2">
      <c r="A27" s="171"/>
      <c r="B27" s="171"/>
      <c r="C27" s="91"/>
      <c r="D27" s="89"/>
      <c r="E27" s="166"/>
      <c r="F27" s="167"/>
    </row>
    <row r="28" spans="1:15" x14ac:dyDescent="0.2">
      <c r="A28" s="171"/>
      <c r="B28" s="171"/>
      <c r="C28" s="91"/>
      <c r="D28" s="88" t="s">
        <v>83</v>
      </c>
      <c r="E28" s="166"/>
      <c r="F28" s="167"/>
    </row>
    <row r="29" spans="1:15" x14ac:dyDescent="0.2">
      <c r="A29" s="171"/>
      <c r="B29" s="171"/>
      <c r="C29" s="91"/>
      <c r="D29" s="89" t="s">
        <v>61</v>
      </c>
      <c r="E29" s="166"/>
      <c r="F29" s="167"/>
    </row>
    <row r="30" spans="1:15" x14ac:dyDescent="0.2">
      <c r="A30" s="171"/>
      <c r="B30" s="171"/>
      <c r="C30" s="91"/>
      <c r="D30" s="89" t="s">
        <v>63</v>
      </c>
      <c r="E30" s="166"/>
      <c r="F30" s="167"/>
    </row>
    <row r="31" spans="1:15" ht="17" thickBot="1" x14ac:dyDescent="0.25">
      <c r="A31" s="172"/>
      <c r="B31" s="172"/>
      <c r="C31" s="92"/>
      <c r="D31" s="93" t="s">
        <v>64</v>
      </c>
      <c r="E31" s="168"/>
      <c r="F31" s="169"/>
    </row>
    <row r="32" spans="1:15" x14ac:dyDescent="0.2">
      <c r="A32" s="80" t="s">
        <v>84</v>
      </c>
      <c r="B32" s="155" t="s">
        <v>71</v>
      </c>
      <c r="C32" s="82" t="s">
        <v>58</v>
      </c>
      <c r="D32" s="82" t="s">
        <v>76</v>
      </c>
      <c r="E32" s="158" t="s">
        <v>69</v>
      </c>
      <c r="F32" s="159"/>
      <c r="H32" t="s">
        <v>13</v>
      </c>
      <c r="I32" s="15">
        <v>1</v>
      </c>
      <c r="J32" s="15">
        <v>2.125</v>
      </c>
      <c r="K32" s="123">
        <v>11.08</v>
      </c>
      <c r="L32" s="122">
        <f>J32*K32</f>
        <v>23.545000000000002</v>
      </c>
      <c r="M32" s="122">
        <f>L32</f>
        <v>23.545000000000002</v>
      </c>
      <c r="N32">
        <v>1</v>
      </c>
      <c r="O32">
        <v>1</v>
      </c>
    </row>
    <row r="33" spans="1:15" ht="17" x14ac:dyDescent="0.2">
      <c r="A33" s="80" t="s">
        <v>85</v>
      </c>
      <c r="B33" s="156"/>
      <c r="C33" s="83" t="s">
        <v>38</v>
      </c>
      <c r="D33" s="83" t="s">
        <v>13</v>
      </c>
      <c r="E33" s="160"/>
      <c r="F33" s="161"/>
    </row>
    <row r="34" spans="1:15" x14ac:dyDescent="0.2">
      <c r="A34" s="94"/>
      <c r="B34" s="156"/>
      <c r="C34" s="83"/>
      <c r="D34" s="83"/>
      <c r="E34" s="160"/>
      <c r="F34" s="161"/>
    </row>
    <row r="35" spans="1:15" x14ac:dyDescent="0.2">
      <c r="A35" s="94"/>
      <c r="B35" s="156"/>
      <c r="C35" s="82" t="s">
        <v>73</v>
      </c>
      <c r="D35" s="82" t="s">
        <v>77</v>
      </c>
      <c r="E35" s="160"/>
      <c r="F35" s="161"/>
    </row>
    <row r="36" spans="1:15" x14ac:dyDescent="0.2">
      <c r="A36" s="94"/>
      <c r="B36" s="156"/>
      <c r="C36" s="83" t="s">
        <v>86</v>
      </c>
      <c r="D36" s="83" t="s">
        <v>78</v>
      </c>
      <c r="E36" s="160"/>
      <c r="F36" s="161"/>
    </row>
    <row r="37" spans="1:15" x14ac:dyDescent="0.2">
      <c r="A37" s="94"/>
      <c r="B37" s="156"/>
      <c r="C37" s="84"/>
      <c r="D37" s="83" t="s">
        <v>79</v>
      </c>
      <c r="E37" s="160"/>
      <c r="F37" s="161"/>
    </row>
    <row r="38" spans="1:15" x14ac:dyDescent="0.2">
      <c r="A38" s="94"/>
      <c r="B38" s="156"/>
      <c r="C38" s="84"/>
      <c r="D38" s="83" t="s">
        <v>80</v>
      </c>
      <c r="E38" s="160"/>
      <c r="F38" s="161"/>
    </row>
    <row r="39" spans="1:15" x14ac:dyDescent="0.2">
      <c r="A39" s="94"/>
      <c r="B39" s="156"/>
      <c r="C39" s="84"/>
      <c r="D39" s="96"/>
      <c r="E39" s="160"/>
      <c r="F39" s="161"/>
    </row>
    <row r="40" spans="1:15" x14ac:dyDescent="0.2">
      <c r="A40" s="94"/>
      <c r="B40" s="156"/>
      <c r="C40" s="84"/>
      <c r="D40" s="82" t="s">
        <v>87</v>
      </c>
      <c r="E40" s="160"/>
      <c r="F40" s="161"/>
    </row>
    <row r="41" spans="1:15" x14ac:dyDescent="0.2">
      <c r="A41" s="94"/>
      <c r="B41" s="156"/>
      <c r="C41" s="84"/>
      <c r="D41" s="83" t="s">
        <v>82</v>
      </c>
      <c r="E41" s="160"/>
      <c r="F41" s="161"/>
    </row>
    <row r="42" spans="1:15" x14ac:dyDescent="0.2">
      <c r="A42" s="94"/>
      <c r="B42" s="156"/>
      <c r="C42" s="84"/>
      <c r="D42" s="83" t="s">
        <v>62</v>
      </c>
      <c r="E42" s="160"/>
      <c r="F42" s="161"/>
    </row>
    <row r="43" spans="1:15" x14ac:dyDescent="0.2">
      <c r="A43" s="94"/>
      <c r="B43" s="156"/>
      <c r="C43" s="84"/>
      <c r="D43" s="83" t="s">
        <v>66</v>
      </c>
      <c r="E43" s="160"/>
      <c r="F43" s="161"/>
    </row>
    <row r="44" spans="1:15" x14ac:dyDescent="0.2">
      <c r="A44" s="94"/>
      <c r="B44" s="156"/>
      <c r="C44" s="84"/>
      <c r="D44" s="83" t="s">
        <v>67</v>
      </c>
      <c r="E44" s="160"/>
      <c r="F44" s="161"/>
    </row>
    <row r="45" spans="1:15" ht="17" thickBot="1" x14ac:dyDescent="0.25">
      <c r="A45" s="95"/>
      <c r="B45" s="157"/>
      <c r="C45" s="85"/>
      <c r="D45" s="86" t="s">
        <v>68</v>
      </c>
      <c r="E45" s="162"/>
      <c r="F45" s="163"/>
    </row>
    <row r="46" spans="1:15" ht="34" x14ac:dyDescent="0.2">
      <c r="A46" s="170" t="s">
        <v>88</v>
      </c>
      <c r="B46" s="173" t="s">
        <v>89</v>
      </c>
      <c r="C46" s="88" t="s">
        <v>58</v>
      </c>
      <c r="D46" s="89" t="s">
        <v>66</v>
      </c>
      <c r="E46" s="164" t="s">
        <v>69</v>
      </c>
      <c r="F46" s="165"/>
      <c r="H46" s="117" t="s">
        <v>124</v>
      </c>
      <c r="I46" s="10">
        <v>1</v>
      </c>
      <c r="J46" s="10">
        <v>2.8</v>
      </c>
      <c r="K46" s="124">
        <v>3.33</v>
      </c>
      <c r="L46" s="122">
        <f>J46*K46</f>
        <v>9.3239999999999998</v>
      </c>
      <c r="M46" s="122">
        <f>L46</f>
        <v>9.3239999999999998</v>
      </c>
      <c r="N46">
        <v>1</v>
      </c>
      <c r="O46">
        <v>1</v>
      </c>
    </row>
    <row r="47" spans="1:15" x14ac:dyDescent="0.2">
      <c r="A47" s="171"/>
      <c r="B47" s="174"/>
      <c r="C47" s="89" t="s">
        <v>90</v>
      </c>
      <c r="D47" s="89" t="s">
        <v>13</v>
      </c>
      <c r="E47" s="166"/>
      <c r="F47" s="167"/>
    </row>
    <row r="48" spans="1:15" x14ac:dyDescent="0.2">
      <c r="A48" s="171"/>
      <c r="B48" s="174"/>
      <c r="C48" s="91"/>
      <c r="D48" s="89" t="s">
        <v>79</v>
      </c>
      <c r="E48" s="166"/>
      <c r="F48" s="167"/>
    </row>
    <row r="49" spans="1:15" ht="17" thickBot="1" x14ac:dyDescent="0.25">
      <c r="A49" s="171"/>
      <c r="B49" s="175"/>
      <c r="C49" s="92"/>
      <c r="D49" s="93" t="s">
        <v>80</v>
      </c>
      <c r="E49" s="168"/>
      <c r="F49" s="169"/>
    </row>
    <row r="50" spans="1:15" x14ac:dyDescent="0.2">
      <c r="A50" s="171"/>
      <c r="B50" s="170" t="s">
        <v>91</v>
      </c>
      <c r="C50" s="82" t="s">
        <v>58</v>
      </c>
      <c r="D50" s="83" t="s">
        <v>66</v>
      </c>
      <c r="E50" s="98" t="s">
        <v>92</v>
      </c>
      <c r="F50" s="98" t="s">
        <v>94</v>
      </c>
      <c r="H50" t="s">
        <v>66</v>
      </c>
      <c r="I50">
        <v>1</v>
      </c>
      <c r="J50">
        <v>20.5</v>
      </c>
      <c r="K50" s="122">
        <v>0.82</v>
      </c>
      <c r="L50" s="122">
        <f>J50*K50</f>
        <v>16.809999999999999</v>
      </c>
      <c r="M50" s="122">
        <f>L50</f>
        <v>16.809999999999999</v>
      </c>
      <c r="N50">
        <v>1</v>
      </c>
      <c r="O50">
        <v>1</v>
      </c>
    </row>
    <row r="51" spans="1:15" x14ac:dyDescent="0.2">
      <c r="A51" s="171"/>
      <c r="B51" s="171"/>
      <c r="C51" s="83" t="s">
        <v>36</v>
      </c>
      <c r="D51" s="83" t="s">
        <v>13</v>
      </c>
      <c r="E51" s="99" t="s">
        <v>36</v>
      </c>
      <c r="F51" s="99" t="s">
        <v>66</v>
      </c>
    </row>
    <row r="52" spans="1:15" x14ac:dyDescent="0.2">
      <c r="A52" s="171"/>
      <c r="B52" s="171"/>
      <c r="C52" s="84"/>
      <c r="D52" s="83" t="s">
        <v>79</v>
      </c>
      <c r="E52" s="99" t="s">
        <v>93</v>
      </c>
      <c r="F52" s="99" t="s">
        <v>13</v>
      </c>
    </row>
    <row r="53" spans="1:15" ht="17" thickBot="1" x14ac:dyDescent="0.25">
      <c r="A53" s="171"/>
      <c r="B53" s="172"/>
      <c r="C53" s="85"/>
      <c r="D53" s="86" t="s">
        <v>80</v>
      </c>
      <c r="E53" s="100"/>
      <c r="F53" s="100"/>
    </row>
    <row r="54" spans="1:15" x14ac:dyDescent="0.2">
      <c r="A54" s="171"/>
      <c r="B54" s="173" t="s">
        <v>95</v>
      </c>
      <c r="C54" s="176" t="s">
        <v>96</v>
      </c>
      <c r="D54" s="177"/>
      <c r="E54" s="101" t="s">
        <v>58</v>
      </c>
      <c r="F54" s="101" t="s">
        <v>98</v>
      </c>
      <c r="H54" t="s">
        <v>125</v>
      </c>
      <c r="I54">
        <v>1</v>
      </c>
      <c r="J54">
        <v>4</v>
      </c>
      <c r="K54" s="122">
        <v>0.82</v>
      </c>
      <c r="L54" s="122"/>
      <c r="M54" s="122">
        <f>J54*K54</f>
        <v>3.28</v>
      </c>
      <c r="O54">
        <v>1</v>
      </c>
    </row>
    <row r="55" spans="1:15" x14ac:dyDescent="0.2">
      <c r="A55" s="171"/>
      <c r="B55" s="174"/>
      <c r="C55" s="178"/>
      <c r="D55" s="179"/>
      <c r="E55" s="102" t="s">
        <v>97</v>
      </c>
      <c r="F55" s="102" t="s">
        <v>66</v>
      </c>
    </row>
    <row r="56" spans="1:15" x14ac:dyDescent="0.2">
      <c r="A56" s="171"/>
      <c r="B56" s="174"/>
      <c r="C56" s="178"/>
      <c r="D56" s="179"/>
      <c r="E56" s="102"/>
      <c r="F56" s="102" t="s">
        <v>13</v>
      </c>
    </row>
    <row r="57" spans="1:15" x14ac:dyDescent="0.2">
      <c r="A57" s="171"/>
      <c r="B57" s="174"/>
      <c r="C57" s="178"/>
      <c r="D57" s="179"/>
      <c r="E57" s="103"/>
      <c r="F57" s="103" t="s">
        <v>60</v>
      </c>
    </row>
    <row r="58" spans="1:15" x14ac:dyDescent="0.2">
      <c r="A58" s="171"/>
      <c r="B58" s="174"/>
      <c r="C58" s="178"/>
      <c r="D58" s="179"/>
      <c r="E58" s="104"/>
      <c r="F58" s="103" t="s">
        <v>61</v>
      </c>
    </row>
    <row r="59" spans="1:15" x14ac:dyDescent="0.2">
      <c r="A59" s="171"/>
      <c r="B59" s="174"/>
      <c r="C59" s="178"/>
      <c r="D59" s="179"/>
      <c r="E59" s="104"/>
      <c r="F59" s="103" t="s">
        <v>63</v>
      </c>
    </row>
    <row r="60" spans="1:15" ht="17" thickBot="1" x14ac:dyDescent="0.25">
      <c r="A60" s="171"/>
      <c r="B60" s="175"/>
      <c r="C60" s="180"/>
      <c r="D60" s="181"/>
      <c r="E60" s="105"/>
      <c r="F60" s="106" t="s">
        <v>99</v>
      </c>
    </row>
    <row r="61" spans="1:15" x14ac:dyDescent="0.2">
      <c r="A61" s="171"/>
      <c r="B61" s="87" t="s">
        <v>100</v>
      </c>
      <c r="C61" s="82" t="s">
        <v>92</v>
      </c>
      <c r="D61" s="82" t="s">
        <v>102</v>
      </c>
      <c r="E61" s="98" t="s">
        <v>58</v>
      </c>
      <c r="F61" s="98" t="s">
        <v>110</v>
      </c>
      <c r="H61" t="s">
        <v>66</v>
      </c>
      <c r="I61">
        <v>1</v>
      </c>
      <c r="J61">
        <v>20.5</v>
      </c>
      <c r="K61" s="122">
        <v>0.82</v>
      </c>
      <c r="L61" s="122">
        <f>J61*K61</f>
        <v>16.809999999999999</v>
      </c>
      <c r="M61" s="122">
        <f>L61</f>
        <v>16.809999999999999</v>
      </c>
      <c r="N61">
        <v>1</v>
      </c>
      <c r="O61">
        <v>1</v>
      </c>
    </row>
    <row r="62" spans="1:15" x14ac:dyDescent="0.2">
      <c r="A62" s="171"/>
      <c r="B62" s="87" t="s">
        <v>101</v>
      </c>
      <c r="C62" s="83" t="s">
        <v>36</v>
      </c>
      <c r="D62" s="83" t="s">
        <v>103</v>
      </c>
      <c r="E62" s="99" t="s">
        <v>97</v>
      </c>
      <c r="F62" s="99" t="s">
        <v>103</v>
      </c>
    </row>
    <row r="63" spans="1:15" x14ac:dyDescent="0.2">
      <c r="A63" s="171"/>
      <c r="B63" s="107"/>
      <c r="C63" s="83" t="s">
        <v>86</v>
      </c>
      <c r="D63" s="83" t="s">
        <v>104</v>
      </c>
      <c r="E63" s="99"/>
      <c r="F63" s="99" t="s">
        <v>104</v>
      </c>
    </row>
    <row r="64" spans="1:15" x14ac:dyDescent="0.2">
      <c r="A64" s="171"/>
      <c r="B64" s="107"/>
      <c r="C64" s="84"/>
      <c r="D64" s="83"/>
      <c r="E64" s="98" t="s">
        <v>73</v>
      </c>
      <c r="F64" s="99"/>
    </row>
    <row r="65" spans="1:15" x14ac:dyDescent="0.2">
      <c r="A65" s="171"/>
      <c r="B65" s="107"/>
      <c r="C65" s="84"/>
      <c r="D65" s="82" t="s">
        <v>87</v>
      </c>
      <c r="E65" s="99" t="s">
        <v>36</v>
      </c>
      <c r="F65" s="98" t="s">
        <v>111</v>
      </c>
    </row>
    <row r="66" spans="1:15" x14ac:dyDescent="0.2">
      <c r="A66" s="171"/>
      <c r="B66" s="107"/>
      <c r="C66" s="84"/>
      <c r="D66" s="83" t="s">
        <v>105</v>
      </c>
      <c r="E66" s="99" t="s">
        <v>86</v>
      </c>
      <c r="F66" s="99" t="s">
        <v>137</v>
      </c>
    </row>
    <row r="67" spans="1:15" x14ac:dyDescent="0.2">
      <c r="A67" s="171"/>
      <c r="B67" s="107"/>
      <c r="C67" s="84"/>
      <c r="D67" s="83" t="s">
        <v>106</v>
      </c>
      <c r="E67" s="109"/>
      <c r="F67" s="110"/>
    </row>
    <row r="68" spans="1:15" x14ac:dyDescent="0.2">
      <c r="A68" s="171"/>
      <c r="B68" s="107"/>
      <c r="C68" s="84"/>
      <c r="D68" s="83" t="s">
        <v>107</v>
      </c>
      <c r="E68" s="109"/>
      <c r="F68" s="98" t="s">
        <v>112</v>
      </c>
      <c r="H68" t="s">
        <v>125</v>
      </c>
      <c r="I68">
        <v>1</v>
      </c>
      <c r="J68">
        <v>4</v>
      </c>
      <c r="K68" s="122">
        <v>0.82</v>
      </c>
      <c r="L68" s="122"/>
      <c r="M68" s="122">
        <f>J68*K68</f>
        <v>3.28</v>
      </c>
      <c r="O68">
        <v>1</v>
      </c>
    </row>
    <row r="69" spans="1:15" x14ac:dyDescent="0.2">
      <c r="A69" s="171"/>
      <c r="B69" s="107"/>
      <c r="C69" s="84"/>
      <c r="D69" s="83" t="s">
        <v>108</v>
      </c>
      <c r="E69" s="109"/>
      <c r="F69" s="99" t="s">
        <v>113</v>
      </c>
    </row>
    <row r="70" spans="1:15" x14ac:dyDescent="0.2">
      <c r="A70" s="171"/>
      <c r="B70" s="107"/>
      <c r="C70" s="84"/>
      <c r="D70" s="83" t="s">
        <v>109</v>
      </c>
      <c r="E70" s="109"/>
      <c r="F70" s="99" t="s">
        <v>114</v>
      </c>
    </row>
    <row r="71" spans="1:15" x14ac:dyDescent="0.2">
      <c r="A71" s="171"/>
      <c r="B71" s="107"/>
      <c r="C71" s="84"/>
      <c r="D71" s="84"/>
      <c r="E71" s="109"/>
      <c r="F71" s="99" t="s">
        <v>115</v>
      </c>
    </row>
    <row r="72" spans="1:15" x14ac:dyDescent="0.2">
      <c r="A72" s="171"/>
      <c r="B72" s="107"/>
      <c r="C72" s="84"/>
      <c r="D72" s="84"/>
      <c r="E72" s="109"/>
      <c r="F72" s="110"/>
    </row>
    <row r="73" spans="1:15" x14ac:dyDescent="0.2">
      <c r="A73" s="171"/>
      <c r="B73" s="107"/>
      <c r="C73" s="84"/>
      <c r="D73" s="84"/>
      <c r="E73" s="109"/>
      <c r="F73" s="98" t="s">
        <v>87</v>
      </c>
    </row>
    <row r="74" spans="1:15" x14ac:dyDescent="0.2">
      <c r="A74" s="171"/>
      <c r="B74" s="107"/>
      <c r="C74" s="84"/>
      <c r="D74" s="84"/>
      <c r="E74" s="109"/>
      <c r="F74" s="99" t="s">
        <v>106</v>
      </c>
    </row>
    <row r="75" spans="1:15" x14ac:dyDescent="0.2">
      <c r="A75" s="171"/>
      <c r="B75" s="107"/>
      <c r="C75" s="84"/>
      <c r="D75" s="84"/>
      <c r="E75" s="109"/>
      <c r="F75" s="99" t="s">
        <v>107</v>
      </c>
    </row>
    <row r="76" spans="1:15" x14ac:dyDescent="0.2">
      <c r="A76" s="171"/>
      <c r="B76" s="107"/>
      <c r="C76" s="84"/>
      <c r="D76" s="84"/>
      <c r="E76" s="109"/>
      <c r="F76" s="99" t="s">
        <v>108</v>
      </c>
    </row>
    <row r="77" spans="1:15" ht="17" thickBot="1" x14ac:dyDescent="0.25">
      <c r="A77" s="171"/>
      <c r="B77" s="108"/>
      <c r="C77" s="85"/>
      <c r="D77" s="85"/>
      <c r="E77" s="100"/>
      <c r="F77" s="111" t="s">
        <v>109</v>
      </c>
    </row>
    <row r="78" spans="1:15" x14ac:dyDescent="0.2">
      <c r="A78" s="171"/>
      <c r="B78" s="97" t="s">
        <v>116</v>
      </c>
      <c r="C78" s="176" t="s">
        <v>96</v>
      </c>
      <c r="D78" s="177"/>
      <c r="E78" s="101" t="s">
        <v>58</v>
      </c>
      <c r="F78" s="101" t="s">
        <v>97</v>
      </c>
      <c r="H78" t="s">
        <v>13</v>
      </c>
      <c r="I78" s="15">
        <v>1</v>
      </c>
      <c r="J78" s="15">
        <v>2.125</v>
      </c>
      <c r="K78" s="123">
        <v>11.08</v>
      </c>
      <c r="L78" s="122"/>
      <c r="M78" s="122">
        <f>J78*K78</f>
        <v>23.545000000000002</v>
      </c>
      <c r="O78">
        <v>1</v>
      </c>
    </row>
    <row r="79" spans="1:15" x14ac:dyDescent="0.2">
      <c r="A79" s="171"/>
      <c r="B79" s="97"/>
      <c r="C79" s="178"/>
      <c r="D79" s="179"/>
      <c r="E79" s="101"/>
      <c r="F79" s="102" t="s">
        <v>137</v>
      </c>
      <c r="I79" s="188"/>
      <c r="J79" s="188"/>
      <c r="K79" s="189"/>
      <c r="L79" s="122"/>
      <c r="M79" s="122"/>
    </row>
    <row r="80" spans="1:15" x14ac:dyDescent="0.2">
      <c r="A80" s="171"/>
      <c r="B80" s="97" t="s">
        <v>117</v>
      </c>
      <c r="C80" s="178"/>
      <c r="D80" s="179"/>
      <c r="E80" s="102" t="s">
        <v>97</v>
      </c>
      <c r="F80" s="102" t="s">
        <v>114</v>
      </c>
    </row>
    <row r="81" spans="1:15" x14ac:dyDescent="0.2">
      <c r="A81" s="171"/>
      <c r="B81" s="112"/>
      <c r="C81" s="178"/>
      <c r="D81" s="179"/>
      <c r="E81" s="104"/>
      <c r="F81" s="102" t="s">
        <v>103</v>
      </c>
    </row>
    <row r="82" spans="1:15" ht="17" thickBot="1" x14ac:dyDescent="0.25">
      <c r="A82" s="172"/>
      <c r="B82" s="113"/>
      <c r="C82" s="180"/>
      <c r="D82" s="181"/>
      <c r="E82" s="105"/>
      <c r="F82" s="114" t="s">
        <v>104</v>
      </c>
    </row>
    <row r="83" spans="1:15" x14ac:dyDescent="0.2">
      <c r="A83" s="155" t="s">
        <v>118</v>
      </c>
      <c r="B83" s="81" t="s">
        <v>119</v>
      </c>
      <c r="C83" s="182" t="s">
        <v>96</v>
      </c>
      <c r="D83" s="183"/>
      <c r="E83" s="98" t="s">
        <v>58</v>
      </c>
      <c r="F83" s="98" t="s">
        <v>98</v>
      </c>
      <c r="H83" t="s">
        <v>125</v>
      </c>
      <c r="I83">
        <v>1</v>
      </c>
      <c r="J83">
        <v>4</v>
      </c>
      <c r="K83" s="122">
        <v>0.82</v>
      </c>
      <c r="M83" s="122">
        <f>J83*K83</f>
        <v>3.28</v>
      </c>
      <c r="O83">
        <v>1</v>
      </c>
    </row>
    <row r="84" spans="1:15" x14ac:dyDescent="0.2">
      <c r="A84" s="156"/>
      <c r="C84" s="184"/>
      <c r="D84" s="185"/>
      <c r="E84" s="99" t="s">
        <v>97</v>
      </c>
      <c r="F84" s="99" t="s">
        <v>114</v>
      </c>
    </row>
    <row r="85" spans="1:15" x14ac:dyDescent="0.2">
      <c r="A85" s="156"/>
      <c r="B85" s="81" t="s">
        <v>120</v>
      </c>
      <c r="C85" s="184"/>
      <c r="D85" s="185"/>
      <c r="E85" s="99"/>
      <c r="F85" s="99" t="s">
        <v>137</v>
      </c>
    </row>
    <row r="86" spans="1:15" ht="17" thickBot="1" x14ac:dyDescent="0.25">
      <c r="A86" s="157"/>
      <c r="B86" s="115"/>
      <c r="C86" s="186"/>
      <c r="D86" s="187"/>
      <c r="E86" s="100"/>
      <c r="F86" s="111" t="s">
        <v>103</v>
      </c>
    </row>
    <row r="88" spans="1:15" x14ac:dyDescent="0.2">
      <c r="K88" t="s">
        <v>130</v>
      </c>
      <c r="L88" s="118">
        <f>SUM(L3:L83)</f>
        <v>112.444</v>
      </c>
      <c r="M88" s="118">
        <f>SUM(M3:M83)</f>
        <v>145.82900000000001</v>
      </c>
      <c r="N88" s="121">
        <f>SUM(N3:N83)</f>
        <v>6</v>
      </c>
      <c r="O88" s="121">
        <f t="shared" ref="O88" si="0">SUM(O3:O83)</f>
        <v>10</v>
      </c>
    </row>
    <row r="89" spans="1:15" x14ac:dyDescent="0.2">
      <c r="K89" t="s">
        <v>131</v>
      </c>
      <c r="L89" s="118">
        <f>H94*L88</f>
        <v>674.17908524999996</v>
      </c>
      <c r="M89" s="118">
        <f>H94*M88</f>
        <v>874.34511243750001</v>
      </c>
    </row>
    <row r="91" spans="1:15" x14ac:dyDescent="0.2">
      <c r="K91" t="s">
        <v>132</v>
      </c>
      <c r="L91" s="118">
        <f>M89-L89</f>
        <v>200.16602718750005</v>
      </c>
      <c r="M91" t="s">
        <v>136</v>
      </c>
    </row>
    <row r="92" spans="1:15" x14ac:dyDescent="0.2">
      <c r="H92">
        <f>(43560/20)/(2*5280)</f>
        <v>0.20624999999999999</v>
      </c>
      <c r="I92" t="s">
        <v>133</v>
      </c>
    </row>
    <row r="93" spans="1:15" x14ac:dyDescent="0.2">
      <c r="H93" s="122">
        <v>29.07</v>
      </c>
      <c r="I93" t="s">
        <v>134</v>
      </c>
    </row>
    <row r="94" spans="1:15" x14ac:dyDescent="0.2">
      <c r="H94" s="125">
        <f>H92*H93</f>
        <v>5.9956874999999998</v>
      </c>
      <c r="I94" t="s">
        <v>135</v>
      </c>
    </row>
  </sheetData>
  <mergeCells count="21">
    <mergeCell ref="A83:A86"/>
    <mergeCell ref="C83:D86"/>
    <mergeCell ref="A13:A31"/>
    <mergeCell ref="B13:B31"/>
    <mergeCell ref="E13:F31"/>
    <mergeCell ref="B32:B45"/>
    <mergeCell ref="E32:F45"/>
    <mergeCell ref="A46:A82"/>
    <mergeCell ref="B46:B49"/>
    <mergeCell ref="E46:F49"/>
    <mergeCell ref="B50:B53"/>
    <mergeCell ref="B54:B60"/>
    <mergeCell ref="C54:D60"/>
    <mergeCell ref="C78:D82"/>
    <mergeCell ref="A1:A2"/>
    <mergeCell ref="B1:B2"/>
    <mergeCell ref="C1:D1"/>
    <mergeCell ref="E1:F1"/>
    <mergeCell ref="A3:A12"/>
    <mergeCell ref="B3:B12"/>
    <mergeCell ref="E3:F12"/>
  </mergeCells>
  <pageMargins left="0.7" right="0.7" top="0.75" bottom="0.75" header="0.3" footer="0.3"/>
  <pageSetup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Pre-SWD</vt:lpstr>
      <vt:lpstr>Post-SWD</vt:lpstr>
      <vt:lpstr>Program 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2018-06-25T20:03:19Z</dcterms:created>
  <dcterms:modified xsi:type="dcterms:W3CDTF">2020-10-25T23:59:00Z</dcterms:modified>
</cp:coreProperties>
</file>